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Cschulman\Documents\cts1\TEACH\Econ Data Analysis\S24\Homeworks\"/>
    </mc:Choice>
  </mc:AlternateContent>
  <xr:revisionPtr revIDLastSave="0" documentId="8_{11833B67-9B9A-485C-B930-140B4399820A}" xr6:coauthVersionLast="47" xr6:coauthVersionMax="47" xr10:uidLastSave="{00000000-0000-0000-0000-000000000000}"/>
  <bookViews>
    <workbookView xWindow="28680" yWindow="-120" windowWidth="29040" windowHeight="15840" xr2:uid="{00000000-000D-0000-FFFF-FFFF00000000}"/>
  </bookViews>
  <sheets>
    <sheet name="Work Tab" sheetId="1" r:id="rId1"/>
    <sheet name="Answer Sheet" sheetId="2" r:id="rId2"/>
    <sheet name="Liquor Data" sheetId="8" r:id="rId3"/>
    <sheet name="NCAA Pitching Data" sheetId="9" r:id="rId4"/>
    <sheet name="Notes" sheetId="3" r:id="rId5"/>
  </sheets>
  <definedNames>
    <definedName name="_xlnm.Print_Area" localSheetId="1">'Answer Sheet'!$A$4:$D$41</definedName>
    <definedName name="_xlnm.Print_Area" localSheetId="0">'Work Tab'!$A$1:$B$53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2" i="1" l="1"/>
  <c r="B40" i="2" s="1"/>
  <c r="B51" i="1"/>
  <c r="B39" i="2" s="1"/>
  <c r="G50" i="1"/>
  <c r="F50" i="1"/>
  <c r="B50" i="1"/>
  <c r="B38" i="2" s="1"/>
  <c r="D50" i="1"/>
  <c r="B47" i="1"/>
  <c r="B46" i="1"/>
  <c r="G45" i="1"/>
  <c r="D45" i="1"/>
  <c r="F45" i="1"/>
  <c r="B45" i="1"/>
  <c r="B33" i="2" s="1"/>
  <c r="F3" i="9"/>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2" i="9"/>
  <c r="B42" i="1"/>
  <c r="B30" i="2" s="1"/>
  <c r="B41" i="1"/>
  <c r="B29" i="2" s="1"/>
  <c r="E37" i="1"/>
  <c r="F37" i="1" s="1"/>
  <c r="B39" i="1"/>
  <c r="B38" i="1"/>
  <c r="B37" i="1"/>
  <c r="B33" i="1"/>
  <c r="B26" i="2" s="1"/>
  <c r="B32" i="1"/>
  <c r="B25" i="2" s="1"/>
  <c r="F28" i="1"/>
  <c r="E28" i="1"/>
  <c r="B30" i="1"/>
  <c r="B29" i="1"/>
  <c r="B28" i="1"/>
  <c r="B24" i="1"/>
  <c r="B23" i="1"/>
  <c r="B22" i="1"/>
  <c r="I21" i="1"/>
  <c r="H21" i="1"/>
  <c r="G21" i="1"/>
  <c r="B18" i="1"/>
  <c r="B17" i="1"/>
  <c r="G16" i="1"/>
  <c r="H16" i="1" s="1"/>
  <c r="B15" i="1"/>
  <c r="B14" i="1"/>
  <c r="H13" i="1"/>
  <c r="G13" i="1"/>
  <c r="E13" i="1"/>
  <c r="B12" i="1"/>
  <c r="B11" i="1"/>
  <c r="H10" i="1"/>
  <c r="G10" i="1"/>
  <c r="B34" i="2"/>
  <c r="B35" i="2"/>
  <c r="B6" i="2" l="1"/>
  <c r="B5" i="2"/>
  <c r="B4" i="2"/>
  <c r="B20" i="2" l="1"/>
  <c r="B21" i="2"/>
  <c r="B22" i="2"/>
  <c r="B17" i="2"/>
  <c r="B16" i="2"/>
  <c r="B14" i="2"/>
  <c r="B13" i="2"/>
  <c r="B11" i="2"/>
  <c r="B10" i="2"/>
</calcChain>
</file>

<file path=xl/sharedStrings.xml><?xml version="1.0" encoding="utf-8"?>
<sst xmlns="http://schemas.openxmlformats.org/spreadsheetml/2006/main" count="274" uniqueCount="224">
  <si>
    <t>See notes about Excel probability functions on the "Notes" tab.</t>
  </si>
  <si>
    <t>Name ==&gt;</t>
  </si>
  <si>
    <t>Section ==&gt;</t>
  </si>
  <si>
    <t>UID ==&gt;</t>
  </si>
  <si>
    <t>ANSWERS</t>
  </si>
  <si>
    <t>LCL ==&gt;</t>
  </si>
  <si>
    <t>UCL ==&gt;</t>
  </si>
  <si>
    <t>The Excel function "NORM.S.DIST(Z-Score,1)" gives the "left-hand" probability value for the standard normal distribution.  For a negative Z-score, the function will return the p-value in the left-hand tail.  To get the upper (right-hand) p-value with a positive Z-score, take one minus the function value, e.g.  "1-NORM.S.DIST(Z-Score,1)"</t>
  </si>
  <si>
    <t xml:space="preserve">The Excel function "NORM.S.INV(probability) gives the "left-hand" Zα value for the standard normal distribution.  For a lower (left-hand) tail Zα value with α = 0.1, use "=NORM.S.INV(0.1)"  For an upper (right-hand) tail  Zα value with α = 0.1, use "=NORM.S.INV(0.9)" or take the negative of "=NORM.S.INV(0.1)" </t>
  </si>
  <si>
    <t>The Excel function "T.INV(probability,deg-freedom) gives the "left-hand" t(n-1,α) value for the t distribution.  For a lower (left-hand) tail t(n-1,α) value with α = 0.1, use "=T.INV(0.1,deg-freedom)"  For an upper (right-hand) tail  t(n-1,α) value with α = 0.1, use "=T.INV(0.9,deg-freedom)" or take the negative of "=T.INV(0.1,deg,freedom)"</t>
  </si>
  <si>
    <t>The Excel function "T.DIST(x,deg-freedom,1)" returns the left-tailed probability for the Student t distribution.</t>
  </si>
  <si>
    <t>The Excel function "T.DIST.RT(x,deg-freedom)" returns the right-tailed probability for the Student t distribution.</t>
  </si>
  <si>
    <t>The Excel function "CHISQ.DIST(x,deg-freedom,1)" returns the left-tailed probability for the Chi-Squared distribution.</t>
  </si>
  <si>
    <t>The Excel function "CHISQ.DIST.RT(x,deg-freedom)" returns the right-tailed probability for the Chi-Squared distribution.</t>
  </si>
  <si>
    <t>The Excel function "CHISQ.INV(probability,deg-freedom) gives the "left-hand" Chi-Square(n-1,α) value for the Chi-Square distribution.  For a lower (left-hand) tail with α = 0.1, use "=CHISQ.INV(0.1,deg-freedom)"  For an upper (right-hand) tail  with α = 0.1, use "=CHISQ.INV(0.9,deg-freedom)"</t>
  </si>
  <si>
    <t>a. LCL ==&gt;</t>
  </si>
  <si>
    <t>b. UCL ==&gt;</t>
  </si>
  <si>
    <t>Sample size n ==&gt;</t>
  </si>
  <si>
    <t>Sample Mean X-Bar ==&gt;</t>
  </si>
  <si>
    <r>
      <t>Sample Variance S</t>
    </r>
    <r>
      <rPr>
        <vertAlign val="superscript"/>
        <sz val="12"/>
        <color theme="1"/>
        <rFont val="Times New Roman"/>
        <family val="1"/>
      </rPr>
      <t>2</t>
    </r>
    <r>
      <rPr>
        <sz val="12"/>
        <color theme="1"/>
        <rFont val="Times New Roman"/>
        <family val="1"/>
      </rPr>
      <t xml:space="preserve"> ==&gt;</t>
    </r>
  </si>
  <si>
    <t>This Answer sheet should automatically populate from the "Work Tab."</t>
  </si>
  <si>
    <t>It is formated to print as a single page.</t>
  </si>
  <si>
    <t>Name:</t>
  </si>
  <si>
    <t>Section:</t>
  </si>
  <si>
    <t>UID:</t>
  </si>
  <si>
    <t>Question 1</t>
  </si>
  <si>
    <t>a.</t>
  </si>
  <si>
    <t>b.</t>
  </si>
  <si>
    <t>c.</t>
  </si>
  <si>
    <t>Question 5</t>
  </si>
  <si>
    <t>Question 6</t>
  </si>
  <si>
    <t>Calculate the following sample statistics for the "Per Capita Beer Sales" Variable:</t>
  </si>
  <si>
    <t>County</t>
  </si>
  <si>
    <t>Anderson</t>
  </si>
  <si>
    <t>Wins</t>
  </si>
  <si>
    <t>Losses</t>
  </si>
  <si>
    <t>Wins &gt; Losses</t>
  </si>
  <si>
    <t>Calculate the following sample statistics for the "Wins" Variable:</t>
  </si>
  <si>
    <t>ERA</t>
  </si>
  <si>
    <t>Based on the sample results, a confidence interval for the population mean is found extending from 160.195 to 189.805 points.  Find the confidence level of this interval.</t>
  </si>
  <si>
    <t>Angelina</t>
  </si>
  <si>
    <t>Comanche</t>
  </si>
  <si>
    <t>Jasper</t>
  </si>
  <si>
    <t>Per Capita Liquor Sales</t>
  </si>
  <si>
    <t>name</t>
  </si>
  <si>
    <t>team</t>
  </si>
  <si>
    <t>Texas A&amp;M</t>
  </si>
  <si>
    <t>Boston College</t>
  </si>
  <si>
    <t>Ole Miss</t>
  </si>
  <si>
    <t>Ethan Small</t>
  </si>
  <si>
    <t>Mississippi St.</t>
  </si>
  <si>
    <t>a. X-Bar = 47; n = 73; σ = 31; α = 0.05</t>
  </si>
  <si>
    <r>
      <t>b. X-Bar = 83; n = 221; σ</t>
    </r>
    <r>
      <rPr>
        <vertAlign val="superscript"/>
        <sz val="12"/>
        <color theme="1"/>
        <rFont val="Times New Roman"/>
        <family val="1"/>
      </rPr>
      <t>2</t>
    </r>
    <r>
      <rPr>
        <sz val="12"/>
        <color theme="1"/>
        <rFont val="Times New Roman"/>
        <family val="1"/>
      </rPr>
      <t xml:space="preserve"> = 400; α = 0.01</t>
    </r>
  </si>
  <si>
    <t>c. X-Bar = 513; n = 425; σ = 43; α = 0.10</t>
  </si>
  <si>
    <t>Aransas</t>
  </si>
  <si>
    <t>Brazos</t>
  </si>
  <si>
    <t>Brewster</t>
  </si>
  <si>
    <t>Caldwell</t>
  </si>
  <si>
    <t>Calhoun</t>
  </si>
  <si>
    <t>Cass</t>
  </si>
  <si>
    <t>Chambers</t>
  </si>
  <si>
    <t>Coryell</t>
  </si>
  <si>
    <t>Dawson</t>
  </si>
  <si>
    <t>Donley</t>
  </si>
  <si>
    <t>Ector</t>
  </si>
  <si>
    <t>Ellis</t>
  </si>
  <si>
    <t>Fayette</t>
  </si>
  <si>
    <t>Gaines</t>
  </si>
  <si>
    <t>Hansford</t>
  </si>
  <si>
    <t>Hardin</t>
  </si>
  <si>
    <t>Hemphill</t>
  </si>
  <si>
    <t>Hopkins</t>
  </si>
  <si>
    <t>Karnes</t>
  </si>
  <si>
    <t>Kerr</t>
  </si>
  <si>
    <t>La Salle</t>
  </si>
  <si>
    <t>Lavaca</t>
  </si>
  <si>
    <t>Menard</t>
  </si>
  <si>
    <t>Nacogdoches</t>
  </si>
  <si>
    <t>Oldham</t>
  </si>
  <si>
    <t>Panola</t>
  </si>
  <si>
    <t>Potter</t>
  </si>
  <si>
    <t>Presidio</t>
  </si>
  <si>
    <t>Rusk</t>
  </si>
  <si>
    <t>Swisher</t>
  </si>
  <si>
    <t>Tom Green</t>
  </si>
  <si>
    <t>Trinity</t>
  </si>
  <si>
    <t>Webb</t>
  </si>
  <si>
    <t>Wharton</t>
  </si>
  <si>
    <t>Dartmouth</t>
  </si>
  <si>
    <t>Cole Dunn</t>
  </si>
  <si>
    <t>Radford</t>
  </si>
  <si>
    <t>Greg Gasparro</t>
  </si>
  <si>
    <t>UNC Asheville</t>
  </si>
  <si>
    <t>Tyler Hankins</t>
  </si>
  <si>
    <t>Central Mich.</t>
  </si>
  <si>
    <t>Longwood</t>
  </si>
  <si>
    <t>Eastern Ky.</t>
  </si>
  <si>
    <t>Michael Knorr</t>
  </si>
  <si>
    <t>Tyler Krull</t>
  </si>
  <si>
    <t>Cal St. Fullerton</t>
  </si>
  <si>
    <t>Bethune-Cookman</t>
  </si>
  <si>
    <t>Eastern Ill.</t>
  </si>
  <si>
    <t>Utah</t>
  </si>
  <si>
    <t>St. Bonaventure</t>
  </si>
  <si>
    <t>Michael James</t>
  </si>
  <si>
    <t>Hofstra</t>
  </si>
  <si>
    <t>Riley Pierce</t>
  </si>
  <si>
    <t>Avery Weems</t>
  </si>
  <si>
    <t>Arizona</t>
  </si>
  <si>
    <t>Kansas St.</t>
  </si>
  <si>
    <t>Alec Vaules</t>
  </si>
  <si>
    <t>Sam Houston St.</t>
  </si>
  <si>
    <t>Blake Sodersten</t>
  </si>
  <si>
    <t>CSUN</t>
  </si>
  <si>
    <t>Grant Holman</t>
  </si>
  <si>
    <t>California</t>
  </si>
  <si>
    <t>Andrew Alvarez</t>
  </si>
  <si>
    <t>Cal Poly</t>
  </si>
  <si>
    <t>Kel Bordwine</t>
  </si>
  <si>
    <t>Rice</t>
  </si>
  <si>
    <t>Michael Jenkins</t>
  </si>
  <si>
    <t>San Diego</t>
  </si>
  <si>
    <t>Michigan St.</t>
  </si>
  <si>
    <t>Stetson</t>
  </si>
  <si>
    <t>Lafayette</t>
  </si>
  <si>
    <t>Cam Baumann</t>
  </si>
  <si>
    <t>Joe Mancini</t>
  </si>
  <si>
    <t>Iowa</t>
  </si>
  <si>
    <t>Hawaii</t>
  </si>
  <si>
    <t>Cullen McDonald</t>
  </si>
  <si>
    <t>Northwestern St.</t>
  </si>
  <si>
    <t>Hayden Pearce</t>
  </si>
  <si>
    <t>Pacific</t>
  </si>
  <si>
    <t>Texas St.</t>
  </si>
  <si>
    <t>Reece Eddins</t>
  </si>
  <si>
    <t>Massachusetts</t>
  </si>
  <si>
    <t>Nebraska</t>
  </si>
  <si>
    <t>Abilene Christian</t>
  </si>
  <si>
    <t>Michael Bechtold</t>
  </si>
  <si>
    <t>James Madison</t>
  </si>
  <si>
    <t>Drew Hanson</t>
  </si>
  <si>
    <t>Gonzaga</t>
  </si>
  <si>
    <t>Alabama St.</t>
  </si>
  <si>
    <t>Elon</t>
  </si>
  <si>
    <t>Canisius</t>
  </si>
  <si>
    <t>Dillon Marsh</t>
  </si>
  <si>
    <t>Kentucky</t>
  </si>
  <si>
    <t>Minnesota</t>
  </si>
  <si>
    <t>Wagner</t>
  </si>
  <si>
    <t>Samford</t>
  </si>
  <si>
    <t>Sacramento St.</t>
  </si>
  <si>
    <t>Andrew Sipowicz</t>
  </si>
  <si>
    <t>Oklahoma</t>
  </si>
  <si>
    <t>Purdue</t>
  </si>
  <si>
    <t>Neil Abbatiello</t>
  </si>
  <si>
    <t>N.C. Central</t>
  </si>
  <si>
    <t>Towson</t>
  </si>
  <si>
    <t>Darrius Wright</t>
  </si>
  <si>
    <t>Cade Smith</t>
  </si>
  <si>
    <t>Spenser Dexter</t>
  </si>
  <si>
    <t>FGCU</t>
  </si>
  <si>
    <t>Jarret Olson</t>
  </si>
  <si>
    <t>Will Ethridge</t>
  </si>
  <si>
    <t>Braydon Nelson</t>
  </si>
  <si>
    <t>Nicholas Fraze</t>
  </si>
  <si>
    <t>Robbie Peto</t>
  </si>
  <si>
    <t>Jacob Ferris</t>
  </si>
  <si>
    <t>Jordan Wicks</t>
  </si>
  <si>
    <t>Sean Harney</t>
  </si>
  <si>
    <t>Chris Kernen</t>
  </si>
  <si>
    <t>SIUE</t>
  </si>
  <si>
    <t>JP Woodward</t>
  </si>
  <si>
    <t>Michael YaSenka</t>
  </si>
  <si>
    <t>Patrick Fredrickson</t>
  </si>
  <si>
    <t>Hayden Wesneski</t>
  </si>
  <si>
    <t>Fordham</t>
  </si>
  <si>
    <t>Patrick J. Smith</t>
  </si>
  <si>
    <t>Justin Blatner</t>
  </si>
  <si>
    <t>Cade Cavalli</t>
  </si>
  <si>
    <t>Oluwasayo Kintunde</t>
  </si>
  <si>
    <t>Alvin Melendez</t>
  </si>
  <si>
    <t>Jake Miller</t>
  </si>
  <si>
    <t>Zach Hester</t>
  </si>
  <si>
    <t>Parker Brahms</t>
  </si>
  <si>
    <t>Kevin Kelly</t>
  </si>
  <si>
    <t>Tyler Morgan</t>
  </si>
  <si>
    <t>George Kirby</t>
  </si>
  <si>
    <t>David Llorens</t>
  </si>
  <si>
    <t>Matt Canterino</t>
  </si>
  <si>
    <t>Mason Studstill</t>
  </si>
  <si>
    <t>Brenden Heiss</t>
  </si>
  <si>
    <t>Asa Lacy</t>
  </si>
  <si>
    <t>a. Margin of Error (ME) ==&gt;</t>
  </si>
  <si>
    <r>
      <t>b. Z-Score (Z-</t>
    </r>
    <r>
      <rPr>
        <sz val="12"/>
        <color theme="1"/>
        <rFont val="Calibri"/>
        <family val="2"/>
      </rPr>
      <t>α</t>
    </r>
    <r>
      <rPr>
        <sz val="12"/>
        <color theme="1"/>
        <rFont val="Times New Roman"/>
        <family val="2"/>
      </rPr>
      <t>/2) ==&gt;</t>
    </r>
  </si>
  <si>
    <t>c. Confidence Level ==&gt;</t>
  </si>
  <si>
    <t>a. Sample Proportion -- P-hat ==&gt;</t>
  </si>
  <si>
    <t>b. LCL ==&gt;</t>
  </si>
  <si>
    <t>c. UCL ==&gt;</t>
  </si>
  <si>
    <r>
      <t>a. Sample Variance S</t>
    </r>
    <r>
      <rPr>
        <vertAlign val="superscript"/>
        <sz val="12"/>
        <color theme="1"/>
        <rFont val="Times New Roman"/>
        <family val="1"/>
      </rPr>
      <t>2</t>
    </r>
    <r>
      <rPr>
        <sz val="12"/>
        <color theme="1"/>
        <rFont val="Times New Roman"/>
        <family val="1"/>
      </rPr>
      <t xml:space="preserve"> ==&gt;</t>
    </r>
  </si>
  <si>
    <t>Question 2</t>
  </si>
  <si>
    <t>Question 3</t>
  </si>
  <si>
    <t>Question 4</t>
  </si>
  <si>
    <t>Q1.  Assume a Normal distribution with a known variance.  Calculate the Lower Confidence Level (LCL) and Upper Confidence Level (UCL) for each of the following:</t>
  </si>
  <si>
    <t>Q2.  Scores on an aptitude test are known to follow a normal distribution with a standard deviation of 36 points.  A random sample of 32 test scores had a mean score of 175 points.</t>
  </si>
  <si>
    <t>For Question 3, use the Per Capita Liquor Sales data from the "Liquor Data" tab.  Assume the data are drawn from a distribution with constant but unknown mean and variance.</t>
  </si>
  <si>
    <t>Q3.  Based on these sample statistics, calculate the LCL and UCL for a 95% confidence interval of the mean Per Capita Liquor Sales.</t>
  </si>
  <si>
    <t xml:space="preserve">For Questions 4 - 6, use the data on the "NCAA Pitching Data" tab.  </t>
  </si>
  <si>
    <t>Q4.  Based on these sample statistics, calculate the LCL and UCL for a 90% confidence interval of the mean Wins.</t>
  </si>
  <si>
    <t>Q5. In the column labeled "Wins &gt; Losses" use the Excel IF function to create a "Yes/No" variable equal to 1 if "Wins" (column E) is greater than "Losses" (column F) and zero otherwise.  Using the Normal approximation to the Binomial distribution, calculate the LCL and UCL for a 90% CI (α = 0.1) for the proportion of pitchers with Wins greater than Losses.</t>
  </si>
  <si>
    <r>
      <t>Q6. For the "ERA" variable, calculate the Sample Variance S</t>
    </r>
    <r>
      <rPr>
        <vertAlign val="superscript"/>
        <sz val="12"/>
        <color theme="1"/>
        <rFont val="Times New Roman"/>
        <family val="1"/>
      </rPr>
      <t>2</t>
    </r>
    <r>
      <rPr>
        <sz val="12"/>
        <color theme="1"/>
        <rFont val="Times New Roman"/>
        <family val="1"/>
      </rPr>
      <t xml:space="preserve"> the LCL and UCL for a 95% CI (α = 0.05) for the variance of ERA.</t>
    </r>
  </si>
  <si>
    <t>SOLUTIONS</t>
  </si>
  <si>
    <t>ME</t>
  </si>
  <si>
    <t>n</t>
  </si>
  <si>
    <t>sigma</t>
  </si>
  <si>
    <t>alpha</t>
  </si>
  <si>
    <t>Za/2</t>
  </si>
  <si>
    <t>me</t>
  </si>
  <si>
    <t>X-Bar</t>
  </si>
  <si>
    <t>UCL</t>
  </si>
  <si>
    <t>t(n-1,a/2)</t>
  </si>
  <si>
    <t>ChiSq(a/2, upper)</t>
  </si>
  <si>
    <t>Chi(a/2, lower)</t>
  </si>
  <si>
    <t>ECMT 461 Homework #3:  Due in Canvas by midnight Friday, September 29th</t>
  </si>
  <si>
    <t>All of your calculations and conclusions can be completed where indicated below.  This sheet is constructed to take your answers and populate the "Answer Sheet" tab.  When you are finished, you may print the "Aswer Sheet" to PDF to upload to eCampus or upload this workbook.  Use the same file naming convention as with the first homework:  "Lastname Firstname UIN HW3." Due in Canvas by midnight Friday, September 29th.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</si>
</sst>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Times New Roman"/>
      <family val="2"/>
    </font>
    <font>
      <b/>
      <sz val="12"/>
      <color theme="1"/>
      <name val="Times New Roman"/>
      <family val="1"/>
    </font>
    <font>
      <sz val="12"/>
      <color theme="1"/>
      <name val="Times New Roman"/>
      <family val="1"/>
    </font>
    <font>
      <vertAlign val="superscript"/>
      <sz val="12"/>
      <color theme="1"/>
      <name val="Times New Roman"/>
      <family val="1"/>
    </font>
    <font>
      <sz val="12"/>
      <color theme="1"/>
      <name val="Calibri"/>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cellStyleXfs>
  <cellXfs count="16">
    <xf numFmtId="0" fontId="0" fillId="0" borderId="0" xfId="0"/>
    <xf numFmtId="0" fontId="1" fillId="0" borderId="0" xfId="0" applyFont="1"/>
    <xf numFmtId="0" fontId="0" fillId="0" borderId="0" xfId="0" applyAlignment="1">
      <alignment horizontal="right"/>
    </xf>
    <xf numFmtId="0" fontId="0" fillId="0" borderId="0" xfId="0" applyAlignment="1">
      <alignment wrapText="1"/>
    </xf>
    <xf numFmtId="0" fontId="2" fillId="0" borderId="0" xfId="0" applyFont="1" applyAlignment="1">
      <alignment horizontal="left" wrapText="1"/>
    </xf>
    <xf numFmtId="0" fontId="0" fillId="0" borderId="0" xfId="0" applyAlignment="1">
      <alignment horizontal="left" indent="4"/>
    </xf>
    <xf numFmtId="0" fontId="0" fillId="0" borderId="0" xfId="0" applyAlignment="1">
      <alignment horizontal="right" wrapText="1"/>
    </xf>
    <xf numFmtId="0" fontId="0" fillId="0" borderId="0" xfId="0" applyAlignment="1">
      <alignment horizontal="left" indent="1"/>
    </xf>
    <xf numFmtId="0" fontId="0" fillId="0" borderId="0" xfId="0" applyAlignment="1">
      <alignment horizontal="left"/>
    </xf>
    <xf numFmtId="2" fontId="0" fillId="0" borderId="0" xfId="0" applyNumberFormat="1"/>
    <xf numFmtId="0" fontId="0" fillId="0" borderId="0" xfId="0" applyAlignment="1">
      <alignment horizontal="left" wrapText="1" indent="4"/>
    </xf>
    <xf numFmtId="0" fontId="0" fillId="0" borderId="1" xfId="0" applyBorder="1"/>
    <xf numFmtId="0" fontId="0" fillId="0" borderId="1" xfId="0" applyBorder="1" applyAlignment="1">
      <alignment wrapText="1"/>
    </xf>
    <xf numFmtId="0" fontId="0" fillId="0" borderId="0" xfId="0" applyAlignment="1">
      <alignment horizontal="left" wrapText="1" indent="2"/>
    </xf>
    <xf numFmtId="0" fontId="0" fillId="0" borderId="0" xfId="0" applyAlignment="1">
      <alignment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tabSelected="1" topLeftCell="A34" workbookViewId="0">
      <selection activeCell="D15" sqref="D15"/>
    </sheetView>
  </sheetViews>
  <sheetFormatPr defaultRowHeight="15.75" x14ac:dyDescent="0.25"/>
  <cols>
    <col min="1" max="1" width="53.625" customWidth="1"/>
    <col min="2" max="2" width="40.625" customWidth="1"/>
    <col min="4" max="6" width="14.625" customWidth="1"/>
  </cols>
  <sheetData>
    <row r="1" spans="1:8" x14ac:dyDescent="0.25">
      <c r="A1" t="s">
        <v>222</v>
      </c>
    </row>
    <row r="2" spans="1:8" ht="85.5" customHeight="1" x14ac:dyDescent="0.25">
      <c r="A2" s="14" t="s">
        <v>223</v>
      </c>
      <c r="B2" s="14"/>
    </row>
    <row r="3" spans="1:8" x14ac:dyDescent="0.25">
      <c r="A3" s="1" t="s">
        <v>0</v>
      </c>
    </row>
    <row r="5" spans="1:8" x14ac:dyDescent="0.25">
      <c r="A5" s="2" t="s">
        <v>1</v>
      </c>
      <c r="B5" t="s">
        <v>210</v>
      </c>
    </row>
    <row r="6" spans="1:8" x14ac:dyDescent="0.25">
      <c r="A6" s="2" t="s">
        <v>2</v>
      </c>
    </row>
    <row r="7" spans="1:8" x14ac:dyDescent="0.25">
      <c r="A7" s="2" t="s">
        <v>3</v>
      </c>
    </row>
    <row r="8" spans="1:8" x14ac:dyDescent="0.25">
      <c r="B8" t="s">
        <v>4</v>
      </c>
    </row>
    <row r="9" spans="1:8" ht="47.25" x14ac:dyDescent="0.25">
      <c r="A9" s="3" t="s">
        <v>202</v>
      </c>
      <c r="C9" t="s">
        <v>217</v>
      </c>
      <c r="D9" t="s">
        <v>212</v>
      </c>
      <c r="E9" t="s">
        <v>213</v>
      </c>
      <c r="F9" t="s">
        <v>214</v>
      </c>
      <c r="G9" t="s">
        <v>215</v>
      </c>
      <c r="H9" t="s">
        <v>216</v>
      </c>
    </row>
    <row r="10" spans="1:8" x14ac:dyDescent="0.25">
      <c r="A10" s="4" t="s">
        <v>51</v>
      </c>
      <c r="C10">
        <v>47</v>
      </c>
      <c r="D10">
        <v>73</v>
      </c>
      <c r="E10">
        <v>31</v>
      </c>
      <c r="F10">
        <v>0.05</v>
      </c>
      <c r="G10">
        <f>_xlfn.NORM.S.INV(1-(F10/2))</f>
        <v>1.9599639845400536</v>
      </c>
      <c r="H10">
        <f>(E10/SQRT(D10))*G10</f>
        <v>7.1112894296236773</v>
      </c>
    </row>
    <row r="11" spans="1:8" x14ac:dyDescent="0.25">
      <c r="A11" s="5" t="s">
        <v>5</v>
      </c>
      <c r="B11">
        <f>C10-H10</f>
        <v>39.888710570376325</v>
      </c>
    </row>
    <row r="12" spans="1:8" x14ac:dyDescent="0.25">
      <c r="A12" s="5" t="s">
        <v>6</v>
      </c>
      <c r="B12">
        <f>C10+H10</f>
        <v>54.111289429623675</v>
      </c>
    </row>
    <row r="13" spans="1:8" ht="18.75" x14ac:dyDescent="0.25">
      <c r="A13" s="4" t="s">
        <v>52</v>
      </c>
      <c r="C13">
        <v>83</v>
      </c>
      <c r="D13">
        <v>221</v>
      </c>
      <c r="E13">
        <f>SQRT(400)</f>
        <v>20</v>
      </c>
      <c r="F13">
        <v>0.01</v>
      </c>
      <c r="G13">
        <f>_xlfn.NORM.S.INV(1-(F13/2))</f>
        <v>2.5758293035488999</v>
      </c>
      <c r="H13">
        <f>(E13/SQRT(D13))*G13</f>
        <v>3.465380588951628</v>
      </c>
    </row>
    <row r="14" spans="1:8" x14ac:dyDescent="0.25">
      <c r="A14" s="5" t="s">
        <v>5</v>
      </c>
      <c r="B14">
        <f>C13-H13</f>
        <v>79.534619411048368</v>
      </c>
    </row>
    <row r="15" spans="1:8" x14ac:dyDescent="0.25">
      <c r="A15" s="5" t="s">
        <v>6</v>
      </c>
      <c r="B15">
        <f>C13+H13</f>
        <v>86.465380588951632</v>
      </c>
    </row>
    <row r="16" spans="1:8" x14ac:dyDescent="0.25">
      <c r="A16" s="4" t="s">
        <v>53</v>
      </c>
      <c r="C16">
        <v>513</v>
      </c>
      <c r="D16">
        <v>425</v>
      </c>
      <c r="E16">
        <v>43</v>
      </c>
      <c r="F16">
        <v>0.1</v>
      </c>
      <c r="G16">
        <f>_xlfn.NORM.S.INV(1-(F16/2))</f>
        <v>1.6448536269514715</v>
      </c>
      <c r="H16">
        <f>(E16/SQRT(D16))*G16</f>
        <v>3.4308461815512081</v>
      </c>
    </row>
    <row r="17" spans="1:9" x14ac:dyDescent="0.25">
      <c r="A17" s="5" t="s">
        <v>5</v>
      </c>
      <c r="B17">
        <f>C16-H16</f>
        <v>509.5691538184488</v>
      </c>
    </row>
    <row r="18" spans="1:9" x14ac:dyDescent="0.25">
      <c r="A18" s="5" t="s">
        <v>6</v>
      </c>
      <c r="B18">
        <f>C16+H16</f>
        <v>516.43084618155126</v>
      </c>
    </row>
    <row r="20" spans="1:9" ht="47.25" x14ac:dyDescent="0.25">
      <c r="A20" s="3" t="s">
        <v>203</v>
      </c>
      <c r="C20" t="s">
        <v>217</v>
      </c>
      <c r="D20" t="s">
        <v>212</v>
      </c>
      <c r="E20" t="s">
        <v>213</v>
      </c>
      <c r="F20" t="s">
        <v>218</v>
      </c>
      <c r="G20" t="s">
        <v>211</v>
      </c>
      <c r="H20" t="s">
        <v>215</v>
      </c>
      <c r="I20" t="s">
        <v>214</v>
      </c>
    </row>
    <row r="21" spans="1:9" ht="47.25" x14ac:dyDescent="0.25">
      <c r="A21" s="3" t="s">
        <v>39</v>
      </c>
      <c r="C21">
        <v>175</v>
      </c>
      <c r="D21">
        <v>32</v>
      </c>
      <c r="E21">
        <v>36</v>
      </c>
      <c r="F21">
        <v>189.80500000000001</v>
      </c>
      <c r="G21">
        <f>F21-C21</f>
        <v>14.805000000000007</v>
      </c>
      <c r="H21">
        <f>G21*(SQRT(D21)/E21)</f>
        <v>2.3263813101037427</v>
      </c>
      <c r="I21">
        <f>2*(1-_xlfn.NORM.S.DIST(H21,1))</f>
        <v>1.9998217783908645E-2</v>
      </c>
    </row>
    <row r="22" spans="1:9" x14ac:dyDescent="0.25">
      <c r="A22" s="5" t="s">
        <v>192</v>
      </c>
      <c r="B22">
        <f>G21</f>
        <v>14.805000000000007</v>
      </c>
    </row>
    <row r="23" spans="1:9" x14ac:dyDescent="0.25">
      <c r="A23" s="5" t="s">
        <v>193</v>
      </c>
      <c r="B23">
        <f>H21</f>
        <v>2.3263813101037427</v>
      </c>
    </row>
    <row r="24" spans="1:9" x14ac:dyDescent="0.25">
      <c r="A24" s="5" t="s">
        <v>194</v>
      </c>
      <c r="B24">
        <f>1-I21</f>
        <v>0.98000178221609135</v>
      </c>
    </row>
    <row r="26" spans="1:9" ht="47.25" x14ac:dyDescent="0.25">
      <c r="A26" s="3" t="s">
        <v>204</v>
      </c>
    </row>
    <row r="27" spans="1:9" ht="31.5" x14ac:dyDescent="0.25">
      <c r="A27" s="3" t="s">
        <v>31</v>
      </c>
      <c r="D27" t="s">
        <v>214</v>
      </c>
      <c r="E27" t="s">
        <v>219</v>
      </c>
      <c r="F27" t="s">
        <v>211</v>
      </c>
    </row>
    <row r="28" spans="1:9" x14ac:dyDescent="0.25">
      <c r="A28" s="6" t="s">
        <v>17</v>
      </c>
      <c r="B28">
        <f>COUNT('Liquor Data'!B2:B38)</f>
        <v>37</v>
      </c>
      <c r="D28">
        <v>0.05</v>
      </c>
      <c r="E28">
        <f>_xlfn.T.INV(1-(D28/2),B28-1)</f>
        <v>2.0280940009804502</v>
      </c>
      <c r="F28">
        <f>SQRT(B30/B28)*E28</f>
        <v>21.762141922640502</v>
      </c>
    </row>
    <row r="29" spans="1:9" x14ac:dyDescent="0.25">
      <c r="A29" s="6" t="s">
        <v>18</v>
      </c>
      <c r="B29">
        <f>AVERAGE('Liquor Data'!B2:B38)</f>
        <v>58.53081081081082</v>
      </c>
    </row>
    <row r="30" spans="1:9" ht="18.75" x14ac:dyDescent="0.25">
      <c r="A30" s="6" t="s">
        <v>19</v>
      </c>
      <c r="B30">
        <f>_xlfn.VAR.S('Liquor Data'!B2:B38)</f>
        <v>4260.1887354354349</v>
      </c>
    </row>
    <row r="31" spans="1:9" ht="31.5" x14ac:dyDescent="0.25">
      <c r="A31" s="3" t="s">
        <v>205</v>
      </c>
    </row>
    <row r="32" spans="1:9" x14ac:dyDescent="0.25">
      <c r="A32" s="13" t="s">
        <v>15</v>
      </c>
      <c r="B32">
        <f>B29-F28</f>
        <v>36.768668888170318</v>
      </c>
    </row>
    <row r="33" spans="1:7" x14ac:dyDescent="0.25">
      <c r="A33" s="13" t="s">
        <v>16</v>
      </c>
      <c r="B33">
        <f>B29+F28</f>
        <v>80.29295273345133</v>
      </c>
    </row>
    <row r="35" spans="1:7" x14ac:dyDescent="0.25">
      <c r="A35" s="3" t="s">
        <v>206</v>
      </c>
    </row>
    <row r="36" spans="1:7" x14ac:dyDescent="0.25">
      <c r="A36" s="3" t="s">
        <v>37</v>
      </c>
      <c r="D36" t="s">
        <v>214</v>
      </c>
      <c r="E36" t="s">
        <v>219</v>
      </c>
      <c r="F36" t="s">
        <v>211</v>
      </c>
    </row>
    <row r="37" spans="1:7" x14ac:dyDescent="0.25">
      <c r="A37" s="6" t="s">
        <v>17</v>
      </c>
      <c r="B37">
        <f>COUNT('NCAA Pitching Data'!C2:C58)</f>
        <v>57</v>
      </c>
      <c r="D37">
        <v>0.1</v>
      </c>
      <c r="E37">
        <f>_xlfn.T.INV(1-(D37/2),B37-1)</f>
        <v>1.6725223030755747</v>
      </c>
      <c r="F37">
        <f>SQRT(B39/B37)*E37</f>
        <v>0.51232464719690252</v>
      </c>
      <c r="G37" s="9"/>
    </row>
    <row r="38" spans="1:7" x14ac:dyDescent="0.25">
      <c r="A38" s="6" t="s">
        <v>18</v>
      </c>
      <c r="B38">
        <f>AVERAGE('NCAA Pitching Data'!C2:C58)</f>
        <v>3.6140350877192984</v>
      </c>
      <c r="D38" s="9"/>
      <c r="E38" s="9"/>
      <c r="F38" s="9"/>
      <c r="G38" s="9"/>
    </row>
    <row r="39" spans="1:7" ht="18.75" x14ac:dyDescent="0.25">
      <c r="A39" s="6" t="s">
        <v>19</v>
      </c>
      <c r="B39">
        <f>_xlfn.VAR.S('NCAA Pitching Data'!C2:C58)</f>
        <v>5.3483709273182951</v>
      </c>
      <c r="D39" s="9"/>
      <c r="E39" s="9"/>
      <c r="F39" s="9"/>
      <c r="G39" s="9"/>
    </row>
    <row r="40" spans="1:7" ht="31.5" x14ac:dyDescent="0.25">
      <c r="A40" s="3" t="s">
        <v>207</v>
      </c>
      <c r="D40" s="9"/>
      <c r="E40" s="9"/>
      <c r="F40" s="9"/>
      <c r="G40" s="9"/>
    </row>
    <row r="41" spans="1:7" x14ac:dyDescent="0.25">
      <c r="A41" s="13" t="s">
        <v>15</v>
      </c>
      <c r="B41">
        <f>B38-F37</f>
        <v>3.1017104405223961</v>
      </c>
    </row>
    <row r="42" spans="1:7" x14ac:dyDescent="0.25">
      <c r="A42" s="13" t="s">
        <v>16</v>
      </c>
      <c r="B42">
        <f>B38+F37</f>
        <v>4.1263597349162007</v>
      </c>
    </row>
    <row r="43" spans="1:7" x14ac:dyDescent="0.25">
      <c r="A43" s="3"/>
    </row>
    <row r="44" spans="1:7" ht="94.5" x14ac:dyDescent="0.25">
      <c r="A44" s="4" t="s">
        <v>208</v>
      </c>
      <c r="D44" t="s">
        <v>212</v>
      </c>
      <c r="E44" t="s">
        <v>214</v>
      </c>
      <c r="F44" t="s">
        <v>215</v>
      </c>
      <c r="G44" t="s">
        <v>211</v>
      </c>
    </row>
    <row r="45" spans="1:7" x14ac:dyDescent="0.25">
      <c r="A45" s="10" t="s">
        <v>195</v>
      </c>
      <c r="B45">
        <f>AVERAGE('NCAA Pitching Data'!F2:F58)</f>
        <v>0.33333333333333331</v>
      </c>
      <c r="D45">
        <f>COUNT('NCAA Pitching Data'!F2:F58)</f>
        <v>57</v>
      </c>
      <c r="E45">
        <v>0.1</v>
      </c>
      <c r="F45">
        <f>_xlfn.NORM.S.INV(1-(E45/2))</f>
        <v>1.6448536269514715</v>
      </c>
      <c r="G45">
        <f>SQRT(B45*(1-B45)/D45)*F45</f>
        <v>0.10270310460876246</v>
      </c>
    </row>
    <row r="46" spans="1:7" x14ac:dyDescent="0.25">
      <c r="A46" s="5" t="s">
        <v>196</v>
      </c>
      <c r="B46">
        <f>B45-G45</f>
        <v>0.23063022872457084</v>
      </c>
    </row>
    <row r="47" spans="1:7" x14ac:dyDescent="0.25">
      <c r="A47" s="5" t="s">
        <v>197</v>
      </c>
      <c r="B47">
        <f>B45+G45</f>
        <v>0.43603643794209579</v>
      </c>
    </row>
    <row r="48" spans="1:7" x14ac:dyDescent="0.25">
      <c r="A48" s="5"/>
    </row>
    <row r="49" spans="1:7" ht="34.5" x14ac:dyDescent="0.25">
      <c r="A49" s="4" t="s">
        <v>209</v>
      </c>
      <c r="D49" t="s">
        <v>212</v>
      </c>
      <c r="E49" t="s">
        <v>214</v>
      </c>
      <c r="F49" t="s">
        <v>220</v>
      </c>
      <c r="G49" t="s">
        <v>221</v>
      </c>
    </row>
    <row r="50" spans="1:7" ht="18.75" x14ac:dyDescent="0.25">
      <c r="A50" s="10" t="s">
        <v>198</v>
      </c>
      <c r="B50">
        <f>_xlfn.VAR.S('NCAA Pitching Data'!E2:E58)</f>
        <v>3.0799791353383545</v>
      </c>
      <c r="D50">
        <f>COUNT('NCAA Pitching Data'!E2:E58)</f>
        <v>57</v>
      </c>
      <c r="E50">
        <v>0.05</v>
      </c>
      <c r="F50">
        <f>_xlfn.CHISQ.INV(1-(E50/2),D50-1)</f>
        <v>78.567164890324179</v>
      </c>
      <c r="G50">
        <f>_xlfn.CHISQ.INV(E50/2,D50-1)</f>
        <v>37.211593311715056</v>
      </c>
    </row>
    <row r="51" spans="1:7" x14ac:dyDescent="0.25">
      <c r="A51" s="5" t="s">
        <v>196</v>
      </c>
      <c r="B51">
        <f>(D50-1)*B50/F50</f>
        <v>2.1953042574429107</v>
      </c>
    </row>
    <row r="52" spans="1:7" x14ac:dyDescent="0.25">
      <c r="A52" s="5" t="s">
        <v>197</v>
      </c>
      <c r="B52">
        <f>(D50-1)*B50/G50</f>
        <v>4.6350832154410222</v>
      </c>
    </row>
  </sheetData>
  <mergeCells count="1">
    <mergeCell ref="A2:B2"/>
  </mergeCells>
  <printOptions gridLine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workbookViewId="0">
      <selection activeCell="A45" sqref="A45"/>
    </sheetView>
  </sheetViews>
  <sheetFormatPr defaultRowHeight="15.75" x14ac:dyDescent="0.25"/>
  <cols>
    <col min="1" max="1" width="46" customWidth="1"/>
    <col min="2" max="2" width="27.625" customWidth="1"/>
    <col min="5" max="6" width="9" customWidth="1"/>
  </cols>
  <sheetData>
    <row r="1" spans="1:8" x14ac:dyDescent="0.25">
      <c r="A1" s="15" t="s">
        <v>20</v>
      </c>
      <c r="B1" s="15"/>
      <c r="C1" s="15"/>
      <c r="D1" s="15"/>
      <c r="E1" s="15"/>
      <c r="F1" s="15"/>
      <c r="G1" s="15"/>
      <c r="H1" s="15"/>
    </row>
    <row r="2" spans="1:8" x14ac:dyDescent="0.25">
      <c r="A2" s="15" t="s">
        <v>21</v>
      </c>
      <c r="B2" s="15"/>
      <c r="C2" s="15"/>
      <c r="D2" s="15"/>
      <c r="E2" s="15"/>
      <c r="F2" s="15"/>
      <c r="G2" s="15"/>
      <c r="H2" s="15"/>
    </row>
    <row r="4" spans="1:8" x14ac:dyDescent="0.25">
      <c r="A4" t="s">
        <v>22</v>
      </c>
      <c r="B4" s="15" t="str">
        <f>'Work Tab'!B5</f>
        <v>SOLUTIONS</v>
      </c>
      <c r="C4" s="15"/>
      <c r="D4" s="15"/>
    </row>
    <row r="5" spans="1:8" x14ac:dyDescent="0.25">
      <c r="A5" t="s">
        <v>23</v>
      </c>
      <c r="B5" s="15">
        <f>'Work Tab'!B6</f>
        <v>0</v>
      </c>
      <c r="C5" s="15"/>
      <c r="D5" s="15"/>
    </row>
    <row r="6" spans="1:8" x14ac:dyDescent="0.25">
      <c r="A6" t="s">
        <v>24</v>
      </c>
      <c r="B6" s="15">
        <f>'Work Tab'!B7</f>
        <v>0</v>
      </c>
      <c r="C6" s="15"/>
      <c r="D6" s="15"/>
    </row>
    <row r="8" spans="1:8" x14ac:dyDescent="0.25">
      <c r="A8" t="s">
        <v>25</v>
      </c>
    </row>
    <row r="9" spans="1:8" x14ac:dyDescent="0.25">
      <c r="A9" s="7" t="s">
        <v>26</v>
      </c>
    </row>
    <row r="10" spans="1:8" x14ac:dyDescent="0.25">
      <c r="A10" s="5" t="s">
        <v>5</v>
      </c>
      <c r="B10">
        <f>'Work Tab'!B11</f>
        <v>39.888710570376325</v>
      </c>
    </row>
    <row r="11" spans="1:8" x14ac:dyDescent="0.25">
      <c r="A11" s="5" t="s">
        <v>6</v>
      </c>
      <c r="B11">
        <f>'Work Tab'!B12</f>
        <v>54.111289429623675</v>
      </c>
    </row>
    <row r="12" spans="1:8" x14ac:dyDescent="0.25">
      <c r="A12" s="7" t="s">
        <v>27</v>
      </c>
    </row>
    <row r="13" spans="1:8" x14ac:dyDescent="0.25">
      <c r="A13" s="5" t="s">
        <v>5</v>
      </c>
      <c r="B13">
        <f>'Work Tab'!B14</f>
        <v>79.534619411048368</v>
      </c>
    </row>
    <row r="14" spans="1:8" x14ac:dyDescent="0.25">
      <c r="A14" s="5" t="s">
        <v>6</v>
      </c>
      <c r="B14">
        <f>'Work Tab'!B15</f>
        <v>86.465380588951632</v>
      </c>
    </row>
    <row r="15" spans="1:8" x14ac:dyDescent="0.25">
      <c r="A15" s="7" t="s">
        <v>28</v>
      </c>
    </row>
    <row r="16" spans="1:8" x14ac:dyDescent="0.25">
      <c r="A16" s="5" t="s">
        <v>5</v>
      </c>
      <c r="B16">
        <f>'Work Tab'!B17</f>
        <v>509.5691538184488</v>
      </c>
    </row>
    <row r="17" spans="1:2" x14ac:dyDescent="0.25">
      <c r="A17" s="5" t="s">
        <v>6</v>
      </c>
      <c r="B17">
        <f>'Work Tab'!B18</f>
        <v>516.43084618155126</v>
      </c>
    </row>
    <row r="19" spans="1:2" x14ac:dyDescent="0.25">
      <c r="A19" s="8" t="s">
        <v>199</v>
      </c>
    </row>
    <row r="20" spans="1:2" x14ac:dyDescent="0.25">
      <c r="A20" s="5" t="s">
        <v>192</v>
      </c>
      <c r="B20">
        <f>'Work Tab'!B22</f>
        <v>14.805000000000007</v>
      </c>
    </row>
    <row r="21" spans="1:2" x14ac:dyDescent="0.25">
      <c r="A21" s="5" t="s">
        <v>193</v>
      </c>
      <c r="B21">
        <f>'Work Tab'!B23</f>
        <v>2.3263813101037427</v>
      </c>
    </row>
    <row r="22" spans="1:2" x14ac:dyDescent="0.25">
      <c r="A22" s="5" t="s">
        <v>194</v>
      </c>
      <c r="B22">
        <f>'Work Tab'!B24</f>
        <v>0.98000178221609135</v>
      </c>
    </row>
    <row r="24" spans="1:2" x14ac:dyDescent="0.25">
      <c r="A24" s="8" t="s">
        <v>200</v>
      </c>
    </row>
    <row r="25" spans="1:2" x14ac:dyDescent="0.25">
      <c r="A25" s="13" t="s">
        <v>15</v>
      </c>
      <c r="B25">
        <f>'Work Tab'!B32</f>
        <v>36.768668888170318</v>
      </c>
    </row>
    <row r="26" spans="1:2" x14ac:dyDescent="0.25">
      <c r="A26" s="13" t="s">
        <v>16</v>
      </c>
      <c r="B26">
        <f>'Work Tab'!B33</f>
        <v>80.29295273345133</v>
      </c>
    </row>
    <row r="28" spans="1:2" x14ac:dyDescent="0.25">
      <c r="A28" t="s">
        <v>201</v>
      </c>
    </row>
    <row r="29" spans="1:2" x14ac:dyDescent="0.25">
      <c r="A29" s="13" t="s">
        <v>15</v>
      </c>
      <c r="B29">
        <f>'Work Tab'!B41</f>
        <v>3.1017104405223961</v>
      </c>
    </row>
    <row r="30" spans="1:2" x14ac:dyDescent="0.25">
      <c r="A30" s="13" t="s">
        <v>16</v>
      </c>
      <c r="B30">
        <f>'Work Tab'!B42</f>
        <v>4.1263597349162007</v>
      </c>
    </row>
    <row r="32" spans="1:2" x14ac:dyDescent="0.25">
      <c r="A32" t="s">
        <v>29</v>
      </c>
    </row>
    <row r="33" spans="1:2" x14ac:dyDescent="0.25">
      <c r="A33" s="10" t="s">
        <v>195</v>
      </c>
      <c r="B33">
        <f>'Work Tab'!B45</f>
        <v>0.33333333333333331</v>
      </c>
    </row>
    <row r="34" spans="1:2" x14ac:dyDescent="0.25">
      <c r="A34" s="5" t="s">
        <v>196</v>
      </c>
      <c r="B34">
        <f>'Work Tab'!B46</f>
        <v>0.23063022872457084</v>
      </c>
    </row>
    <row r="35" spans="1:2" x14ac:dyDescent="0.25">
      <c r="A35" s="5" t="s">
        <v>197</v>
      </c>
      <c r="B35">
        <f>'Work Tab'!B47</f>
        <v>0.43603643794209579</v>
      </c>
    </row>
    <row r="36" spans="1:2" x14ac:dyDescent="0.25">
      <c r="A36" s="5"/>
    </row>
    <row r="37" spans="1:2" x14ac:dyDescent="0.25">
      <c r="A37" t="s">
        <v>30</v>
      </c>
    </row>
    <row r="38" spans="1:2" ht="18.75" x14ac:dyDescent="0.25">
      <c r="A38" s="10" t="s">
        <v>198</v>
      </c>
      <c r="B38">
        <f>'Work Tab'!B50</f>
        <v>3.0799791353383545</v>
      </c>
    </row>
    <row r="39" spans="1:2" x14ac:dyDescent="0.25">
      <c r="A39" s="5" t="s">
        <v>196</v>
      </c>
      <c r="B39">
        <f>'Work Tab'!B51</f>
        <v>2.1953042574429107</v>
      </c>
    </row>
    <row r="40" spans="1:2" x14ac:dyDescent="0.25">
      <c r="A40" s="5" t="s">
        <v>197</v>
      </c>
      <c r="B40">
        <f>'Work Tab'!B52</f>
        <v>4.6350832154410222</v>
      </c>
    </row>
  </sheetData>
  <mergeCells count="5">
    <mergeCell ref="A1:H1"/>
    <mergeCell ref="A2:H2"/>
    <mergeCell ref="B4:D4"/>
    <mergeCell ref="B5:D5"/>
    <mergeCell ref="B6:D6"/>
  </mergeCells>
  <printOptions gridLines="1"/>
  <pageMargins left="0.7" right="0.7" top="0.75" bottom="0.75" header="0.3" footer="0.3"/>
  <pageSetup orientation="portrait" verticalDpi="0" r:id="rId1"/>
  <headerFooter>
    <oddHeader>&amp;LEconometrics 461&amp;RHomework #5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
  <sheetViews>
    <sheetView topLeftCell="A3" workbookViewId="0">
      <selection activeCell="B1" sqref="B1"/>
    </sheetView>
  </sheetViews>
  <sheetFormatPr defaultColWidth="9" defaultRowHeight="15.75" x14ac:dyDescent="0.25"/>
  <cols>
    <col min="1" max="2" width="13.625" customWidth="1"/>
    <col min="8" max="8" width="12.375" bestFit="1" customWidth="1"/>
  </cols>
  <sheetData>
    <row r="1" spans="1:2" ht="32.25" thickBot="1" x14ac:dyDescent="0.3">
      <c r="A1" s="11" t="s">
        <v>32</v>
      </c>
      <c r="B1" s="12" t="s">
        <v>43</v>
      </c>
    </row>
    <row r="2" spans="1:2" x14ac:dyDescent="0.25">
      <c r="A2" t="s">
        <v>79</v>
      </c>
      <c r="B2">
        <v>21.68</v>
      </c>
    </row>
    <row r="3" spans="1:2" x14ac:dyDescent="0.25">
      <c r="A3" t="s">
        <v>61</v>
      </c>
      <c r="B3">
        <v>20.61</v>
      </c>
    </row>
    <row r="4" spans="1:2" x14ac:dyDescent="0.25">
      <c r="A4" t="s">
        <v>82</v>
      </c>
      <c r="B4">
        <v>7.41</v>
      </c>
    </row>
    <row r="5" spans="1:2" x14ac:dyDescent="0.25">
      <c r="A5" t="s">
        <v>69</v>
      </c>
      <c r="B5">
        <v>17.23</v>
      </c>
    </row>
    <row r="6" spans="1:2" x14ac:dyDescent="0.25">
      <c r="A6" t="s">
        <v>75</v>
      </c>
      <c r="B6">
        <v>21.49</v>
      </c>
    </row>
    <row r="7" spans="1:2" x14ac:dyDescent="0.25">
      <c r="A7" t="s">
        <v>66</v>
      </c>
      <c r="B7">
        <v>63.69</v>
      </c>
    </row>
    <row r="8" spans="1:2" x14ac:dyDescent="0.25">
      <c r="A8" t="s">
        <v>59</v>
      </c>
      <c r="B8">
        <v>10.97</v>
      </c>
    </row>
    <row r="9" spans="1:2" x14ac:dyDescent="0.25">
      <c r="A9" t="s">
        <v>56</v>
      </c>
      <c r="B9">
        <v>256.56</v>
      </c>
    </row>
    <row r="10" spans="1:2" x14ac:dyDescent="0.25">
      <c r="A10" t="s">
        <v>54</v>
      </c>
      <c r="B10">
        <v>174.42</v>
      </c>
    </row>
    <row r="11" spans="1:2" x14ac:dyDescent="0.25">
      <c r="A11" t="s">
        <v>80</v>
      </c>
      <c r="B11">
        <v>170.33</v>
      </c>
    </row>
    <row r="12" spans="1:2" x14ac:dyDescent="0.25">
      <c r="A12" t="s">
        <v>84</v>
      </c>
      <c r="B12">
        <v>106.45</v>
      </c>
    </row>
    <row r="13" spans="1:2" x14ac:dyDescent="0.25">
      <c r="A13" t="s">
        <v>86</v>
      </c>
      <c r="B13">
        <v>65.819999999999993</v>
      </c>
    </row>
    <row r="14" spans="1:2" x14ac:dyDescent="0.25">
      <c r="A14" t="s">
        <v>87</v>
      </c>
      <c r="B14">
        <v>30.66</v>
      </c>
    </row>
    <row r="15" spans="1:2" x14ac:dyDescent="0.25">
      <c r="A15" t="s">
        <v>71</v>
      </c>
      <c r="B15">
        <v>44.84</v>
      </c>
    </row>
    <row r="16" spans="1:2" x14ac:dyDescent="0.25">
      <c r="A16" t="s">
        <v>72</v>
      </c>
      <c r="B16">
        <v>58.19</v>
      </c>
    </row>
    <row r="17" spans="1:2" x14ac:dyDescent="0.25">
      <c r="A17" t="s">
        <v>33</v>
      </c>
      <c r="B17">
        <v>25.21</v>
      </c>
    </row>
    <row r="18" spans="1:2" x14ac:dyDescent="0.25">
      <c r="A18" t="s">
        <v>76</v>
      </c>
      <c r="B18">
        <v>6.09</v>
      </c>
    </row>
    <row r="19" spans="1:2" x14ac:dyDescent="0.25">
      <c r="A19" t="s">
        <v>78</v>
      </c>
      <c r="B19">
        <v>14.26</v>
      </c>
    </row>
    <row r="20" spans="1:2" x14ac:dyDescent="0.25">
      <c r="A20" t="s">
        <v>77</v>
      </c>
      <c r="B20">
        <v>62.23</v>
      </c>
    </row>
    <row r="21" spans="1:2" x14ac:dyDescent="0.25">
      <c r="A21" t="s">
        <v>41</v>
      </c>
      <c r="B21">
        <v>6.43</v>
      </c>
    </row>
    <row r="22" spans="1:2" x14ac:dyDescent="0.25">
      <c r="A22" t="s">
        <v>83</v>
      </c>
      <c r="B22">
        <v>5.68</v>
      </c>
    </row>
    <row r="23" spans="1:2" x14ac:dyDescent="0.25">
      <c r="A23" t="s">
        <v>65</v>
      </c>
      <c r="B23">
        <v>43.5</v>
      </c>
    </row>
    <row r="24" spans="1:2" x14ac:dyDescent="0.25">
      <c r="A24" t="s">
        <v>42</v>
      </c>
      <c r="B24">
        <v>23.55</v>
      </c>
    </row>
    <row r="25" spans="1:2" x14ac:dyDescent="0.25">
      <c r="A25" t="s">
        <v>68</v>
      </c>
      <c r="B25">
        <v>12.49</v>
      </c>
    </row>
    <row r="26" spans="1:2" x14ac:dyDescent="0.25">
      <c r="A26" t="s">
        <v>57</v>
      </c>
      <c r="B26">
        <v>14.8</v>
      </c>
    </row>
    <row r="27" spans="1:2" x14ac:dyDescent="0.25">
      <c r="A27" t="s">
        <v>70</v>
      </c>
      <c r="B27">
        <v>31.72</v>
      </c>
    </row>
    <row r="28" spans="1:2" x14ac:dyDescent="0.25">
      <c r="A28" t="s">
        <v>73</v>
      </c>
      <c r="B28">
        <v>75.790000000000006</v>
      </c>
    </row>
    <row r="29" spans="1:2" x14ac:dyDescent="0.25">
      <c r="A29" t="s">
        <v>85</v>
      </c>
      <c r="B29">
        <v>21.43</v>
      </c>
    </row>
    <row r="30" spans="1:2" x14ac:dyDescent="0.25">
      <c r="A30" t="s">
        <v>60</v>
      </c>
      <c r="B30">
        <v>51.47</v>
      </c>
    </row>
    <row r="31" spans="1:2" x14ac:dyDescent="0.25">
      <c r="A31" t="s">
        <v>81</v>
      </c>
      <c r="B31">
        <v>213.56</v>
      </c>
    </row>
    <row r="32" spans="1:2" x14ac:dyDescent="0.25">
      <c r="A32" t="s">
        <v>55</v>
      </c>
      <c r="B32">
        <v>150.79</v>
      </c>
    </row>
    <row r="33" spans="1:2" x14ac:dyDescent="0.25">
      <c r="A33" t="s">
        <v>63</v>
      </c>
      <c r="B33">
        <v>3.28</v>
      </c>
    </row>
    <row r="34" spans="1:2" x14ac:dyDescent="0.25">
      <c r="A34" t="s">
        <v>40</v>
      </c>
      <c r="B34">
        <v>46.47</v>
      </c>
    </row>
    <row r="35" spans="1:2" x14ac:dyDescent="0.25">
      <c r="A35" t="s">
        <v>58</v>
      </c>
      <c r="B35">
        <v>63.14</v>
      </c>
    </row>
    <row r="36" spans="1:2" x14ac:dyDescent="0.25">
      <c r="A36" t="s">
        <v>62</v>
      </c>
      <c r="B36">
        <v>17.46</v>
      </c>
    </row>
    <row r="37" spans="1:2" x14ac:dyDescent="0.25">
      <c r="A37" t="s">
        <v>64</v>
      </c>
      <c r="B37">
        <v>185.02</v>
      </c>
    </row>
    <row r="38" spans="1:2" x14ac:dyDescent="0.25">
      <c r="A38" t="s">
        <v>67</v>
      </c>
      <c r="B38">
        <v>20.92</v>
      </c>
    </row>
  </sheetData>
  <sortState xmlns:xlrd2="http://schemas.microsoft.com/office/spreadsheetml/2017/richdata2" ref="H2:J214">
    <sortCondition ref="J2:J21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8"/>
  <sheetViews>
    <sheetView topLeftCell="A23" workbookViewId="0">
      <selection activeCell="F2" sqref="F2:F58"/>
    </sheetView>
  </sheetViews>
  <sheetFormatPr defaultRowHeight="15.75" x14ac:dyDescent="0.25"/>
  <cols>
    <col min="1" max="1" width="16.625" customWidth="1"/>
    <col min="2" max="2" width="12.5" bestFit="1" customWidth="1"/>
  </cols>
  <sheetData>
    <row r="1" spans="1:6" ht="31.5" x14ac:dyDescent="0.25">
      <c r="A1" t="s">
        <v>44</v>
      </c>
      <c r="B1" t="s">
        <v>45</v>
      </c>
      <c r="C1" t="s">
        <v>34</v>
      </c>
      <c r="D1" t="s">
        <v>35</v>
      </c>
      <c r="E1" t="s">
        <v>38</v>
      </c>
      <c r="F1" s="3" t="s">
        <v>36</v>
      </c>
    </row>
    <row r="2" spans="1:6" x14ac:dyDescent="0.25">
      <c r="A2" t="s">
        <v>138</v>
      </c>
      <c r="B2" t="s">
        <v>139</v>
      </c>
      <c r="C2">
        <v>2</v>
      </c>
      <c r="D2">
        <v>2</v>
      </c>
      <c r="E2">
        <v>5.67</v>
      </c>
      <c r="F2">
        <f>IF(C2&gt;D2,1,0)</f>
        <v>0</v>
      </c>
    </row>
    <row r="3" spans="1:6" x14ac:dyDescent="0.25">
      <c r="A3" t="s">
        <v>188</v>
      </c>
      <c r="B3" t="s">
        <v>119</v>
      </c>
      <c r="C3">
        <v>6</v>
      </c>
      <c r="D3">
        <v>5</v>
      </c>
      <c r="E3">
        <v>2.81</v>
      </c>
      <c r="F3">
        <f t="shared" ref="F3:F58" si="0">IF(C3&gt;D3,1,0)</f>
        <v>1</v>
      </c>
    </row>
    <row r="4" spans="1:6" x14ac:dyDescent="0.25">
      <c r="A4" t="s">
        <v>112</v>
      </c>
      <c r="B4" t="s">
        <v>113</v>
      </c>
      <c r="C4">
        <v>2</v>
      </c>
      <c r="D4">
        <v>3</v>
      </c>
      <c r="E4">
        <v>4.72</v>
      </c>
      <c r="F4">
        <f t="shared" si="0"/>
        <v>0</v>
      </c>
    </row>
    <row r="5" spans="1:6" x14ac:dyDescent="0.25">
      <c r="A5" t="s">
        <v>118</v>
      </c>
      <c r="B5" t="s">
        <v>119</v>
      </c>
      <c r="C5">
        <v>1</v>
      </c>
      <c r="D5">
        <v>3</v>
      </c>
      <c r="E5">
        <v>4.37</v>
      </c>
      <c r="F5">
        <f t="shared" si="0"/>
        <v>0</v>
      </c>
    </row>
    <row r="6" spans="1:6" x14ac:dyDescent="0.25">
      <c r="A6" t="s">
        <v>154</v>
      </c>
      <c r="B6" t="s">
        <v>148</v>
      </c>
      <c r="C6">
        <v>2</v>
      </c>
      <c r="D6">
        <v>5</v>
      </c>
      <c r="E6">
        <v>4.9800000000000004</v>
      </c>
      <c r="F6">
        <f t="shared" si="0"/>
        <v>0</v>
      </c>
    </row>
    <row r="7" spans="1:6" x14ac:dyDescent="0.25">
      <c r="A7" t="s">
        <v>93</v>
      </c>
      <c r="B7" t="s">
        <v>94</v>
      </c>
      <c r="C7">
        <v>4</v>
      </c>
      <c r="D7">
        <v>3</v>
      </c>
      <c r="E7">
        <v>7.36</v>
      </c>
      <c r="F7">
        <f t="shared" si="0"/>
        <v>1</v>
      </c>
    </row>
    <row r="8" spans="1:6" x14ac:dyDescent="0.25">
      <c r="A8" t="s">
        <v>106</v>
      </c>
      <c r="B8" t="s">
        <v>102</v>
      </c>
      <c r="C8">
        <v>1</v>
      </c>
      <c r="D8">
        <v>7</v>
      </c>
      <c r="E8">
        <v>7.04</v>
      </c>
      <c r="F8">
        <f t="shared" si="0"/>
        <v>0</v>
      </c>
    </row>
    <row r="9" spans="1:6" x14ac:dyDescent="0.25">
      <c r="A9" t="s">
        <v>131</v>
      </c>
      <c r="B9" t="s">
        <v>132</v>
      </c>
      <c r="C9">
        <v>2</v>
      </c>
      <c r="D9">
        <v>1</v>
      </c>
      <c r="E9">
        <v>3.75</v>
      </c>
      <c r="F9">
        <f t="shared" si="0"/>
        <v>1</v>
      </c>
    </row>
    <row r="10" spans="1:6" x14ac:dyDescent="0.25">
      <c r="A10" t="s">
        <v>134</v>
      </c>
      <c r="B10" t="s">
        <v>136</v>
      </c>
      <c r="C10">
        <v>6</v>
      </c>
      <c r="D10">
        <v>4</v>
      </c>
      <c r="E10">
        <v>5.37</v>
      </c>
      <c r="F10">
        <f t="shared" si="0"/>
        <v>1</v>
      </c>
    </row>
    <row r="11" spans="1:6" x14ac:dyDescent="0.25">
      <c r="A11" t="s">
        <v>185</v>
      </c>
      <c r="B11" t="s">
        <v>95</v>
      </c>
      <c r="C11">
        <v>2</v>
      </c>
      <c r="D11">
        <v>6</v>
      </c>
      <c r="E11">
        <v>3.83</v>
      </c>
      <c r="F11">
        <f t="shared" si="0"/>
        <v>0</v>
      </c>
    </row>
    <row r="12" spans="1:6" x14ac:dyDescent="0.25">
      <c r="A12" t="s">
        <v>173</v>
      </c>
      <c r="B12" t="s">
        <v>147</v>
      </c>
      <c r="C12">
        <v>2</v>
      </c>
      <c r="D12">
        <v>5</v>
      </c>
      <c r="E12">
        <v>5.59</v>
      </c>
      <c r="F12">
        <f t="shared" si="0"/>
        <v>0</v>
      </c>
    </row>
    <row r="13" spans="1:6" x14ac:dyDescent="0.25">
      <c r="A13" t="s">
        <v>97</v>
      </c>
      <c r="B13" t="s">
        <v>99</v>
      </c>
      <c r="C13">
        <v>4</v>
      </c>
      <c r="D13">
        <v>4</v>
      </c>
      <c r="E13">
        <v>5.9</v>
      </c>
      <c r="F13">
        <f t="shared" si="0"/>
        <v>0</v>
      </c>
    </row>
    <row r="14" spans="1:6" x14ac:dyDescent="0.25">
      <c r="A14" t="s">
        <v>171</v>
      </c>
      <c r="B14" t="s">
        <v>124</v>
      </c>
      <c r="C14">
        <v>5</v>
      </c>
      <c r="D14">
        <v>7</v>
      </c>
      <c r="E14">
        <v>5.9</v>
      </c>
      <c r="F14">
        <f t="shared" si="0"/>
        <v>0</v>
      </c>
    </row>
    <row r="15" spans="1:6" x14ac:dyDescent="0.25">
      <c r="A15" t="s">
        <v>89</v>
      </c>
      <c r="B15" t="s">
        <v>90</v>
      </c>
      <c r="C15">
        <v>1</v>
      </c>
      <c r="D15">
        <v>2</v>
      </c>
      <c r="E15">
        <v>6.63</v>
      </c>
      <c r="F15">
        <f t="shared" si="0"/>
        <v>0</v>
      </c>
    </row>
    <row r="16" spans="1:6" x14ac:dyDescent="0.25">
      <c r="A16" t="s">
        <v>184</v>
      </c>
      <c r="B16" t="s">
        <v>139</v>
      </c>
      <c r="C16">
        <v>7</v>
      </c>
      <c r="D16">
        <v>7</v>
      </c>
      <c r="E16">
        <v>3.26</v>
      </c>
      <c r="F16">
        <f t="shared" si="0"/>
        <v>0</v>
      </c>
    </row>
    <row r="17" spans="1:6" x14ac:dyDescent="0.25">
      <c r="A17" t="s">
        <v>164</v>
      </c>
      <c r="B17" t="s">
        <v>133</v>
      </c>
      <c r="C17">
        <v>6</v>
      </c>
      <c r="D17">
        <v>4</v>
      </c>
      <c r="E17">
        <v>4.84</v>
      </c>
      <c r="F17">
        <f t="shared" si="0"/>
        <v>1</v>
      </c>
    </row>
    <row r="18" spans="1:6" x14ac:dyDescent="0.25">
      <c r="A18" t="s">
        <v>189</v>
      </c>
      <c r="B18" t="s">
        <v>160</v>
      </c>
      <c r="C18">
        <v>5</v>
      </c>
      <c r="D18">
        <v>2</v>
      </c>
      <c r="E18">
        <v>2.6</v>
      </c>
      <c r="F18">
        <f t="shared" si="0"/>
        <v>1</v>
      </c>
    </row>
    <row r="19" spans="1:6" x14ac:dyDescent="0.25">
      <c r="A19" t="s">
        <v>125</v>
      </c>
      <c r="B19" t="s">
        <v>127</v>
      </c>
      <c r="C19">
        <v>4</v>
      </c>
      <c r="D19">
        <v>5</v>
      </c>
      <c r="E19">
        <v>5.29</v>
      </c>
      <c r="F19">
        <f t="shared" si="0"/>
        <v>0</v>
      </c>
    </row>
    <row r="20" spans="1:6" x14ac:dyDescent="0.25">
      <c r="A20" t="s">
        <v>168</v>
      </c>
      <c r="B20" t="s">
        <v>135</v>
      </c>
      <c r="C20">
        <v>3</v>
      </c>
      <c r="D20">
        <v>5</v>
      </c>
      <c r="E20">
        <v>3.27</v>
      </c>
      <c r="F20">
        <f t="shared" si="0"/>
        <v>0</v>
      </c>
    </row>
    <row r="21" spans="1:6" x14ac:dyDescent="0.25">
      <c r="A21" t="s">
        <v>166</v>
      </c>
      <c r="B21" t="s">
        <v>96</v>
      </c>
      <c r="C21">
        <v>6</v>
      </c>
      <c r="D21">
        <v>5</v>
      </c>
      <c r="E21">
        <v>6.17</v>
      </c>
      <c r="F21">
        <f t="shared" si="0"/>
        <v>1</v>
      </c>
    </row>
    <row r="22" spans="1:6" x14ac:dyDescent="0.25">
      <c r="A22" t="s">
        <v>178</v>
      </c>
      <c r="B22" t="s">
        <v>152</v>
      </c>
      <c r="C22">
        <v>5</v>
      </c>
      <c r="D22">
        <v>3</v>
      </c>
      <c r="E22">
        <v>3.28</v>
      </c>
      <c r="F22">
        <f t="shared" si="0"/>
        <v>1</v>
      </c>
    </row>
    <row r="23" spans="1:6" x14ac:dyDescent="0.25">
      <c r="A23" t="s">
        <v>182</v>
      </c>
      <c r="B23" t="s">
        <v>149</v>
      </c>
      <c r="C23">
        <v>7</v>
      </c>
      <c r="D23">
        <v>4</v>
      </c>
      <c r="E23">
        <v>2.17</v>
      </c>
      <c r="F23">
        <f t="shared" si="0"/>
        <v>1</v>
      </c>
    </row>
    <row r="24" spans="1:6" x14ac:dyDescent="0.25">
      <c r="A24" t="s">
        <v>120</v>
      </c>
      <c r="B24" t="s">
        <v>74</v>
      </c>
      <c r="C24">
        <v>4</v>
      </c>
      <c r="D24">
        <v>0</v>
      </c>
      <c r="E24">
        <v>5.0199999999999996</v>
      </c>
      <c r="F24">
        <f t="shared" si="0"/>
        <v>1</v>
      </c>
    </row>
    <row r="25" spans="1:6" x14ac:dyDescent="0.25">
      <c r="A25" t="s">
        <v>179</v>
      </c>
      <c r="B25" t="s">
        <v>156</v>
      </c>
      <c r="C25">
        <v>0</v>
      </c>
      <c r="D25">
        <v>3</v>
      </c>
      <c r="E25">
        <v>4.63</v>
      </c>
      <c r="F25">
        <f t="shared" si="0"/>
        <v>0</v>
      </c>
    </row>
    <row r="26" spans="1:6" x14ac:dyDescent="0.25">
      <c r="A26" t="s">
        <v>98</v>
      </c>
      <c r="B26" t="s">
        <v>100</v>
      </c>
      <c r="C26">
        <v>1</v>
      </c>
      <c r="D26">
        <v>5</v>
      </c>
      <c r="E26">
        <v>5.5</v>
      </c>
      <c r="F26">
        <f t="shared" si="0"/>
        <v>0</v>
      </c>
    </row>
    <row r="27" spans="1:6" x14ac:dyDescent="0.25">
      <c r="A27" t="s">
        <v>158</v>
      </c>
      <c r="B27" t="s">
        <v>128</v>
      </c>
      <c r="C27">
        <v>2</v>
      </c>
      <c r="D27">
        <v>2</v>
      </c>
      <c r="E27">
        <v>4.53</v>
      </c>
      <c r="F27">
        <f t="shared" si="0"/>
        <v>0</v>
      </c>
    </row>
    <row r="28" spans="1:6" x14ac:dyDescent="0.25">
      <c r="A28" t="s">
        <v>110</v>
      </c>
      <c r="B28" t="s">
        <v>88</v>
      </c>
      <c r="C28">
        <v>2</v>
      </c>
      <c r="D28">
        <v>3</v>
      </c>
      <c r="E28">
        <v>6.88</v>
      </c>
      <c r="F28">
        <f t="shared" si="0"/>
        <v>0</v>
      </c>
    </row>
    <row r="29" spans="1:6" x14ac:dyDescent="0.25">
      <c r="A29" t="s">
        <v>129</v>
      </c>
      <c r="B29" t="s">
        <v>130</v>
      </c>
      <c r="C29">
        <v>5</v>
      </c>
      <c r="D29">
        <v>2</v>
      </c>
      <c r="E29">
        <v>4.62</v>
      </c>
      <c r="F29">
        <f t="shared" si="0"/>
        <v>1</v>
      </c>
    </row>
    <row r="30" spans="1:6" x14ac:dyDescent="0.25">
      <c r="A30" t="s">
        <v>140</v>
      </c>
      <c r="B30" t="s">
        <v>137</v>
      </c>
      <c r="C30">
        <v>5</v>
      </c>
      <c r="D30">
        <v>3</v>
      </c>
      <c r="E30">
        <v>6.23</v>
      </c>
      <c r="F30">
        <f t="shared" si="0"/>
        <v>1</v>
      </c>
    </row>
    <row r="31" spans="1:6" x14ac:dyDescent="0.25">
      <c r="A31" t="s">
        <v>159</v>
      </c>
      <c r="B31" t="s">
        <v>101</v>
      </c>
      <c r="C31">
        <v>3</v>
      </c>
      <c r="D31">
        <v>3</v>
      </c>
      <c r="E31">
        <v>5.59</v>
      </c>
      <c r="F31">
        <f t="shared" si="0"/>
        <v>0</v>
      </c>
    </row>
    <row r="32" spans="1:6" x14ac:dyDescent="0.25">
      <c r="A32" t="s">
        <v>157</v>
      </c>
      <c r="B32" t="s">
        <v>142</v>
      </c>
      <c r="C32">
        <v>3</v>
      </c>
      <c r="D32">
        <v>4</v>
      </c>
      <c r="E32">
        <v>9</v>
      </c>
      <c r="F32">
        <f t="shared" si="0"/>
        <v>0</v>
      </c>
    </row>
    <row r="33" spans="1:6" x14ac:dyDescent="0.25">
      <c r="A33" t="s">
        <v>187</v>
      </c>
      <c r="B33" t="s">
        <v>170</v>
      </c>
      <c r="C33">
        <v>3</v>
      </c>
      <c r="D33">
        <v>6</v>
      </c>
      <c r="E33">
        <v>6.79</v>
      </c>
      <c r="F33">
        <f t="shared" si="0"/>
        <v>0</v>
      </c>
    </row>
    <row r="34" spans="1:6" x14ac:dyDescent="0.25">
      <c r="A34" t="s">
        <v>191</v>
      </c>
      <c r="B34" t="s">
        <v>46</v>
      </c>
      <c r="C34">
        <v>8</v>
      </c>
      <c r="D34">
        <v>4</v>
      </c>
      <c r="E34">
        <v>2.13</v>
      </c>
      <c r="F34">
        <f t="shared" si="0"/>
        <v>1</v>
      </c>
    </row>
    <row r="35" spans="1:6" x14ac:dyDescent="0.25">
      <c r="A35" t="s">
        <v>181</v>
      </c>
      <c r="B35" t="s">
        <v>121</v>
      </c>
      <c r="C35">
        <v>2</v>
      </c>
      <c r="D35">
        <v>4</v>
      </c>
      <c r="E35">
        <v>4.17</v>
      </c>
      <c r="F35">
        <f t="shared" si="0"/>
        <v>0</v>
      </c>
    </row>
    <row r="36" spans="1:6" x14ac:dyDescent="0.25">
      <c r="A36" t="s">
        <v>114</v>
      </c>
      <c r="B36" t="s">
        <v>115</v>
      </c>
      <c r="C36">
        <v>3</v>
      </c>
      <c r="D36">
        <v>3</v>
      </c>
      <c r="E36">
        <v>4.82</v>
      </c>
      <c r="F36">
        <f t="shared" si="0"/>
        <v>0</v>
      </c>
    </row>
    <row r="37" spans="1:6" x14ac:dyDescent="0.25">
      <c r="A37" t="s">
        <v>176</v>
      </c>
      <c r="B37" t="s">
        <v>153</v>
      </c>
      <c r="C37">
        <v>4</v>
      </c>
      <c r="D37">
        <v>4</v>
      </c>
      <c r="E37">
        <v>5.0999999999999996</v>
      </c>
      <c r="F37">
        <f t="shared" si="0"/>
        <v>0</v>
      </c>
    </row>
    <row r="38" spans="1:6" x14ac:dyDescent="0.25">
      <c r="A38" t="s">
        <v>183</v>
      </c>
      <c r="B38" t="s">
        <v>150</v>
      </c>
      <c r="C38">
        <v>4</v>
      </c>
      <c r="D38">
        <v>4</v>
      </c>
      <c r="E38">
        <v>4.7</v>
      </c>
      <c r="F38">
        <f t="shared" si="0"/>
        <v>0</v>
      </c>
    </row>
    <row r="39" spans="1:6" x14ac:dyDescent="0.25">
      <c r="A39" t="s">
        <v>163</v>
      </c>
      <c r="B39" t="s">
        <v>103</v>
      </c>
      <c r="C39">
        <v>2</v>
      </c>
      <c r="D39">
        <v>6</v>
      </c>
      <c r="E39">
        <v>6.11</v>
      </c>
      <c r="F39">
        <f t="shared" si="0"/>
        <v>0</v>
      </c>
    </row>
    <row r="40" spans="1:6" x14ac:dyDescent="0.25">
      <c r="A40" t="s">
        <v>162</v>
      </c>
      <c r="B40" t="s">
        <v>48</v>
      </c>
      <c r="C40">
        <v>7</v>
      </c>
      <c r="D40">
        <v>7</v>
      </c>
      <c r="E40">
        <v>3.39</v>
      </c>
      <c r="F40">
        <f t="shared" si="0"/>
        <v>0</v>
      </c>
    </row>
    <row r="41" spans="1:6" x14ac:dyDescent="0.25">
      <c r="A41" t="s">
        <v>126</v>
      </c>
      <c r="B41" t="s">
        <v>47</v>
      </c>
      <c r="C41">
        <v>3</v>
      </c>
      <c r="D41">
        <v>6</v>
      </c>
      <c r="E41">
        <v>5.94</v>
      </c>
      <c r="F41">
        <f t="shared" si="0"/>
        <v>0</v>
      </c>
    </row>
    <row r="42" spans="1:6" x14ac:dyDescent="0.25">
      <c r="A42" t="s">
        <v>116</v>
      </c>
      <c r="B42" t="s">
        <v>117</v>
      </c>
      <c r="C42">
        <v>1</v>
      </c>
      <c r="D42">
        <v>3</v>
      </c>
      <c r="E42">
        <v>5.0999999999999996</v>
      </c>
      <c r="F42">
        <f t="shared" si="0"/>
        <v>0</v>
      </c>
    </row>
    <row r="43" spans="1:6" x14ac:dyDescent="0.25">
      <c r="A43" t="s">
        <v>165</v>
      </c>
      <c r="B43" t="s">
        <v>123</v>
      </c>
      <c r="C43">
        <v>1</v>
      </c>
      <c r="D43">
        <v>9</v>
      </c>
      <c r="E43">
        <v>3.98</v>
      </c>
      <c r="F43">
        <f t="shared" si="0"/>
        <v>0</v>
      </c>
    </row>
    <row r="44" spans="1:6" x14ac:dyDescent="0.25">
      <c r="A44" t="s">
        <v>186</v>
      </c>
      <c r="B44" t="s">
        <v>143</v>
      </c>
      <c r="C44">
        <v>8</v>
      </c>
      <c r="D44">
        <v>2</v>
      </c>
      <c r="E44">
        <v>2.75</v>
      </c>
      <c r="F44">
        <f t="shared" si="0"/>
        <v>1</v>
      </c>
    </row>
    <row r="45" spans="1:6" x14ac:dyDescent="0.25">
      <c r="A45" t="s">
        <v>104</v>
      </c>
      <c r="B45" t="s">
        <v>105</v>
      </c>
      <c r="C45">
        <v>1</v>
      </c>
      <c r="D45">
        <v>8</v>
      </c>
      <c r="E45">
        <v>6.57</v>
      </c>
      <c r="F45">
        <f t="shared" si="0"/>
        <v>0</v>
      </c>
    </row>
    <row r="46" spans="1:6" x14ac:dyDescent="0.25">
      <c r="A46" t="s">
        <v>107</v>
      </c>
      <c r="B46" t="s">
        <v>108</v>
      </c>
      <c r="C46">
        <v>4</v>
      </c>
      <c r="D46">
        <v>5</v>
      </c>
      <c r="E46">
        <v>7.15</v>
      </c>
      <c r="F46">
        <f t="shared" si="0"/>
        <v>0</v>
      </c>
    </row>
    <row r="47" spans="1:6" x14ac:dyDescent="0.25">
      <c r="A47" t="s">
        <v>49</v>
      </c>
      <c r="B47" t="s">
        <v>50</v>
      </c>
      <c r="C47">
        <v>10</v>
      </c>
      <c r="D47">
        <v>2</v>
      </c>
      <c r="E47">
        <v>1.93</v>
      </c>
      <c r="F47">
        <f t="shared" si="0"/>
        <v>1</v>
      </c>
    </row>
    <row r="48" spans="1:6" x14ac:dyDescent="0.25">
      <c r="A48" t="s">
        <v>180</v>
      </c>
      <c r="B48" t="s">
        <v>175</v>
      </c>
      <c r="C48">
        <v>2</v>
      </c>
      <c r="D48">
        <v>1</v>
      </c>
      <c r="E48">
        <v>3.19</v>
      </c>
      <c r="F48">
        <f t="shared" si="0"/>
        <v>1</v>
      </c>
    </row>
    <row r="49" spans="1:6" x14ac:dyDescent="0.25">
      <c r="A49" t="s">
        <v>167</v>
      </c>
      <c r="B49" t="s">
        <v>109</v>
      </c>
      <c r="C49">
        <v>6</v>
      </c>
      <c r="D49">
        <v>3</v>
      </c>
      <c r="E49">
        <v>3.61</v>
      </c>
      <c r="F49">
        <f t="shared" si="0"/>
        <v>1</v>
      </c>
    </row>
    <row r="50" spans="1:6" x14ac:dyDescent="0.25">
      <c r="A50" t="s">
        <v>169</v>
      </c>
      <c r="B50" t="s">
        <v>155</v>
      </c>
      <c r="C50">
        <v>4</v>
      </c>
      <c r="D50">
        <v>4</v>
      </c>
      <c r="E50">
        <v>4.54</v>
      </c>
      <c r="F50">
        <f t="shared" si="0"/>
        <v>0</v>
      </c>
    </row>
    <row r="51" spans="1:6" x14ac:dyDescent="0.25">
      <c r="A51" t="s">
        <v>177</v>
      </c>
      <c r="B51" t="s">
        <v>141</v>
      </c>
      <c r="C51">
        <v>2</v>
      </c>
      <c r="D51">
        <v>3</v>
      </c>
      <c r="E51">
        <v>5.29</v>
      </c>
      <c r="F51">
        <f t="shared" si="0"/>
        <v>0</v>
      </c>
    </row>
    <row r="52" spans="1:6" x14ac:dyDescent="0.25">
      <c r="A52" t="s">
        <v>190</v>
      </c>
      <c r="B52" t="s">
        <v>160</v>
      </c>
      <c r="C52">
        <v>1</v>
      </c>
      <c r="D52">
        <v>2</v>
      </c>
      <c r="E52">
        <v>10.58</v>
      </c>
      <c r="F52">
        <f t="shared" si="0"/>
        <v>0</v>
      </c>
    </row>
    <row r="53" spans="1:6" x14ac:dyDescent="0.25">
      <c r="A53" t="s">
        <v>151</v>
      </c>
      <c r="B53" t="s">
        <v>144</v>
      </c>
      <c r="C53">
        <v>6</v>
      </c>
      <c r="D53">
        <v>2</v>
      </c>
      <c r="E53">
        <v>4.1100000000000003</v>
      </c>
      <c r="F53">
        <f t="shared" si="0"/>
        <v>1</v>
      </c>
    </row>
    <row r="54" spans="1:6" x14ac:dyDescent="0.25">
      <c r="A54" t="s">
        <v>161</v>
      </c>
      <c r="B54" t="s">
        <v>122</v>
      </c>
      <c r="C54">
        <v>0</v>
      </c>
      <c r="D54">
        <v>4</v>
      </c>
      <c r="E54">
        <v>4.96</v>
      </c>
      <c r="F54">
        <f t="shared" si="0"/>
        <v>0</v>
      </c>
    </row>
    <row r="55" spans="1:6" x14ac:dyDescent="0.25">
      <c r="A55" t="s">
        <v>145</v>
      </c>
      <c r="B55" t="s">
        <v>146</v>
      </c>
      <c r="C55">
        <v>3</v>
      </c>
      <c r="D55">
        <v>3</v>
      </c>
      <c r="E55">
        <v>6.43</v>
      </c>
      <c r="F55">
        <f t="shared" si="0"/>
        <v>0</v>
      </c>
    </row>
    <row r="56" spans="1:6" x14ac:dyDescent="0.25">
      <c r="A56" t="s">
        <v>91</v>
      </c>
      <c r="B56" t="s">
        <v>92</v>
      </c>
      <c r="C56">
        <v>1</v>
      </c>
      <c r="D56">
        <v>7</v>
      </c>
      <c r="E56">
        <v>9.58</v>
      </c>
      <c r="F56">
        <f t="shared" si="0"/>
        <v>0</v>
      </c>
    </row>
    <row r="57" spans="1:6" x14ac:dyDescent="0.25">
      <c r="A57" t="s">
        <v>174</v>
      </c>
      <c r="B57" t="s">
        <v>111</v>
      </c>
      <c r="C57">
        <v>8</v>
      </c>
      <c r="D57">
        <v>4</v>
      </c>
      <c r="E57">
        <v>3.32</v>
      </c>
      <c r="F57">
        <f t="shared" si="0"/>
        <v>1</v>
      </c>
    </row>
    <row r="58" spans="1:6" x14ac:dyDescent="0.25">
      <c r="A58" t="s">
        <v>172</v>
      </c>
      <c r="B58" t="s">
        <v>101</v>
      </c>
      <c r="C58">
        <v>4</v>
      </c>
      <c r="D58">
        <v>7</v>
      </c>
      <c r="E58">
        <v>5.56</v>
      </c>
      <c r="F58">
        <f t="shared" si="0"/>
        <v>0</v>
      </c>
    </row>
  </sheetData>
  <sortState xmlns:xlrd2="http://schemas.microsoft.com/office/spreadsheetml/2017/richdata2" ref="J2:O1162">
    <sortCondition ref="O2:O116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2:B9"/>
  <sheetViews>
    <sheetView workbookViewId="0">
      <selection activeCell="B19" sqref="B19"/>
    </sheetView>
  </sheetViews>
  <sheetFormatPr defaultRowHeight="15.75" x14ac:dyDescent="0.25"/>
  <cols>
    <col min="2" max="2" width="89.625" style="3" customWidth="1"/>
  </cols>
  <sheetData>
    <row r="2" spans="1:2" ht="47.25" x14ac:dyDescent="0.25">
      <c r="A2">
        <v>1</v>
      </c>
      <c r="B2" s="3" t="s">
        <v>7</v>
      </c>
    </row>
    <row r="3" spans="1:2" ht="47.25" x14ac:dyDescent="0.25">
      <c r="A3">
        <v>2</v>
      </c>
      <c r="B3" s="3" t="s">
        <v>8</v>
      </c>
    </row>
    <row r="4" spans="1:2" ht="47.25" x14ac:dyDescent="0.25">
      <c r="A4">
        <v>3</v>
      </c>
      <c r="B4" s="3" t="s">
        <v>9</v>
      </c>
    </row>
    <row r="5" spans="1:2" x14ac:dyDescent="0.25">
      <c r="A5">
        <v>4</v>
      </c>
      <c r="B5" s="3" t="s">
        <v>10</v>
      </c>
    </row>
    <row r="6" spans="1:2" x14ac:dyDescent="0.25">
      <c r="A6">
        <v>5</v>
      </c>
      <c r="B6" s="3" t="s">
        <v>11</v>
      </c>
    </row>
    <row r="7" spans="1:2" ht="31.5" x14ac:dyDescent="0.25">
      <c r="A7">
        <v>6</v>
      </c>
      <c r="B7" s="3" t="s">
        <v>12</v>
      </c>
    </row>
    <row r="8" spans="1:2" ht="31.5" x14ac:dyDescent="0.25">
      <c r="A8">
        <v>7</v>
      </c>
      <c r="B8" s="3" t="s">
        <v>13</v>
      </c>
    </row>
    <row r="9" spans="1:2" ht="47.25" x14ac:dyDescent="0.25">
      <c r="A9">
        <v>8</v>
      </c>
      <c r="B9" s="3"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Work Tab</vt:lpstr>
      <vt:lpstr>Answer Sheet</vt:lpstr>
      <vt:lpstr>Liquor Data</vt:lpstr>
      <vt:lpstr>NCAA Pitching Data</vt:lpstr>
      <vt:lpstr>Notes</vt:lpstr>
      <vt:lpstr>'Answer Sheet'!Print_Area</vt:lpstr>
      <vt:lpstr>'Work Tab'!Print_Area</vt:lpstr>
    </vt:vector>
  </TitlesOfParts>
  <Company>BRG,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Schulman</dc:creator>
  <cp:lastModifiedBy>Craig Schulman</cp:lastModifiedBy>
  <cp:lastPrinted>2019-09-15T19:10:00Z</cp:lastPrinted>
  <dcterms:created xsi:type="dcterms:W3CDTF">2017-02-20T01:02:06Z</dcterms:created>
  <dcterms:modified xsi:type="dcterms:W3CDTF">2024-03-19T14:16:55Z</dcterms:modified>
</cp:coreProperties>
</file>