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chulman\Documents\cts1\TEACH\Econ Data Analysis\S24\"/>
    </mc:Choice>
  </mc:AlternateContent>
  <xr:revisionPtr revIDLastSave="0" documentId="8_{A4BAD4F4-5E23-4E09-8825-947F41B80C1C}" xr6:coauthVersionLast="47" xr6:coauthVersionMax="47" xr10:uidLastSave="{00000000-0000-0000-0000-000000000000}"/>
  <bookViews>
    <workbookView xWindow="-25320" yWindow="-120" windowWidth="25440" windowHeight="15390" activeTab="1" xr2:uid="{54C2D10F-DFEA-4D58-9DCE-8FD59D8C3921}"/>
  </bookViews>
  <sheets>
    <sheet name="Problems" sheetId="1" r:id="rId1"/>
    <sheet name="Answ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6" i="2" l="1"/>
  <c r="G136" i="2" s="1"/>
  <c r="H136" i="2" s="1"/>
  <c r="F135" i="2"/>
  <c r="G135" i="2" s="1"/>
  <c r="H135" i="2" s="1"/>
  <c r="B133" i="2" s="1"/>
  <c r="H129" i="2"/>
  <c r="G129" i="2"/>
  <c r="G128" i="2"/>
  <c r="H128" i="2" s="1"/>
  <c r="B126" i="2" s="1"/>
  <c r="F122" i="2"/>
  <c r="G122" i="2" s="1"/>
  <c r="F121" i="2"/>
  <c r="G121" i="2" s="1"/>
  <c r="B119" i="2" s="1"/>
  <c r="F115" i="2"/>
  <c r="G115" i="2" s="1"/>
  <c r="F114" i="2"/>
  <c r="G114" i="2" s="1"/>
  <c r="B112" i="2" s="1"/>
  <c r="B137" i="2" l="1"/>
  <c r="B135" i="2"/>
  <c r="B123" i="2"/>
  <c r="B121" i="2"/>
  <c r="B130" i="2"/>
  <c r="B114" i="2"/>
  <c r="B116" i="2"/>
  <c r="B128" i="2"/>
  <c r="B45" i="2"/>
  <c r="B43" i="2"/>
  <c r="B41" i="2"/>
  <c r="B38" i="2"/>
  <c r="B36" i="2"/>
  <c r="B34" i="2"/>
  <c r="B30" i="2"/>
  <c r="B28" i="2"/>
  <c r="B26" i="2"/>
  <c r="B22" i="2"/>
  <c r="B20" i="2"/>
  <c r="B18" i="2"/>
  <c r="B15" i="2"/>
  <c r="B13" i="2"/>
  <c r="B8" i="2"/>
  <c r="B6" i="2"/>
  <c r="B109" i="2"/>
  <c r="B107" i="2"/>
  <c r="B105" i="2"/>
  <c r="G107" i="2"/>
  <c r="F106" i="2"/>
  <c r="J104" i="2"/>
  <c r="F108" i="2" s="1"/>
  <c r="G108" i="2" s="1"/>
  <c r="B100" i="2"/>
  <c r="B98" i="2"/>
  <c r="J97" i="2"/>
  <c r="F99" i="2" s="1"/>
  <c r="G99" i="2" s="1"/>
  <c r="B95" i="2"/>
  <c r="B93" i="2"/>
  <c r="B91" i="2"/>
  <c r="F92" i="2"/>
  <c r="J90" i="2"/>
  <c r="F93" i="2" s="1"/>
  <c r="G93" i="2" s="1"/>
  <c r="B88" i="2"/>
  <c r="B86" i="2"/>
  <c r="B84" i="2"/>
  <c r="G86" i="2"/>
  <c r="F85" i="2"/>
  <c r="B81" i="2"/>
  <c r="B79" i="2"/>
  <c r="B77" i="2"/>
  <c r="F78" i="2"/>
  <c r="I72" i="2"/>
  <c r="I71" i="2"/>
  <c r="B74" i="2" s="1"/>
  <c r="B72" i="2"/>
  <c r="B70" i="2"/>
  <c r="G71" i="2"/>
  <c r="F71" i="2"/>
  <c r="G67" i="2"/>
  <c r="B67" i="2"/>
  <c r="B65" i="2"/>
  <c r="B63" i="2"/>
  <c r="G66" i="2"/>
  <c r="B60" i="2"/>
  <c r="B58" i="2"/>
  <c r="B56" i="2"/>
  <c r="G57" i="2"/>
  <c r="B53" i="2"/>
  <c r="B51" i="2"/>
  <c r="B48" i="2"/>
  <c r="G50" i="2"/>
  <c r="H44" i="2"/>
  <c r="G43" i="2"/>
  <c r="H36" i="2"/>
  <c r="G35" i="2"/>
  <c r="G34" i="2"/>
  <c r="H27" i="2"/>
  <c r="G26" i="2"/>
  <c r="H20" i="2"/>
  <c r="G19" i="2"/>
  <c r="H14" i="2"/>
  <c r="G14" i="2"/>
  <c r="H7" i="2"/>
  <c r="G6" i="2"/>
  <c r="B10" i="2"/>
  <c r="F107" i="2"/>
  <c r="I99" i="2"/>
  <c r="F100" i="2"/>
  <c r="G100" i="2" s="1"/>
  <c r="G92" i="2"/>
  <c r="G87" i="2"/>
  <c r="G85" i="2"/>
  <c r="F86" i="2"/>
  <c r="F87" i="2"/>
  <c r="H83" i="2"/>
  <c r="G79" i="2"/>
  <c r="G80" i="2"/>
  <c r="G81" i="2"/>
  <c r="G78" i="2"/>
  <c r="F79" i="2"/>
  <c r="F80" i="2"/>
  <c r="F81" i="2"/>
  <c r="G72" i="2"/>
  <c r="G73" i="2"/>
  <c r="F72" i="2"/>
  <c r="F73" i="2"/>
  <c r="G65" i="2"/>
  <c r="G64" i="2"/>
  <c r="G58" i="2"/>
  <c r="G59" i="2"/>
  <c r="G60" i="2"/>
  <c r="G51" i="2"/>
  <c r="G52" i="2"/>
  <c r="G49" i="2"/>
  <c r="H43" i="2"/>
  <c r="G44" i="2"/>
  <c r="G45" i="2"/>
  <c r="H45" i="2"/>
  <c r="G46" i="2"/>
  <c r="H46" i="2"/>
  <c r="H42" i="2"/>
  <c r="G42" i="2"/>
  <c r="H35" i="2"/>
  <c r="G36" i="2"/>
  <c r="G37" i="2"/>
  <c r="H37" i="2"/>
  <c r="H34" i="2"/>
  <c r="H26" i="2"/>
  <c r="G28" i="2"/>
  <c r="H28" i="2"/>
  <c r="G29" i="2"/>
  <c r="H29" i="2"/>
  <c r="G30" i="2"/>
  <c r="H30" i="2"/>
  <c r="G31" i="2"/>
  <c r="H31" i="2"/>
  <c r="G27" i="2"/>
  <c r="G20" i="2"/>
  <c r="G21" i="2"/>
  <c r="H21" i="2"/>
  <c r="G22" i="2"/>
  <c r="H22" i="2"/>
  <c r="G23" i="2"/>
  <c r="H23" i="2"/>
  <c r="H19" i="2"/>
  <c r="H15" i="2"/>
  <c r="G15" i="2"/>
  <c r="G12" i="2"/>
  <c r="H8" i="2"/>
  <c r="H9" i="2"/>
  <c r="H10" i="2"/>
  <c r="H6" i="2"/>
  <c r="G7" i="2"/>
  <c r="G8" i="2"/>
  <c r="G9" i="2"/>
  <c r="G10" i="2"/>
  <c r="K4" i="2"/>
  <c r="G106" i="2" l="1"/>
  <c r="I100" i="2"/>
  <c r="B102" i="2" s="1"/>
  <c r="F94" i="2"/>
  <c r="G94" i="2" s="1"/>
  <c r="F95" i="2"/>
  <c r="G95" i="2" s="1"/>
</calcChain>
</file>

<file path=xl/sharedStrings.xml><?xml version="1.0" encoding="utf-8"?>
<sst xmlns="http://schemas.openxmlformats.org/spreadsheetml/2006/main" count="276" uniqueCount="128">
  <si>
    <t>ECMT 461 Exam 1 Example Problems</t>
  </si>
  <si>
    <t>Exam 1 will be administered online in Canvas and you will solve all problems in Excel</t>
  </si>
  <si>
    <t>Problems will be very similar to those that follow.</t>
  </si>
  <si>
    <t>Answers</t>
  </si>
  <si>
    <t>1,  Base on Fall 2014 enrollment statistics, 53% of A&amp;M students are male.  Use the BINOMIAL Distribution to answer the following questions.</t>
  </si>
  <si>
    <t>(a) Suppose you select a random sample of 6 students.  What is the probability that 4 of the 6 chosen are male?</t>
  </si>
  <si>
    <t>(b) Suppose you select a random sample of 6 students.  What is the probability that 3 or less of those chosen are male?</t>
  </si>
  <si>
    <t>(c) Suppose you select a random sample of 20 students.  What is the expected number students from this sample that are female?</t>
  </si>
  <si>
    <t>(2) In a box of 20 chocolates, there are four chocolates with coconut filling.  Suppose you randomly select a sample of 4 chocolates. Use the BINOMIAL Distribution to answer the following questions.</t>
  </si>
  <si>
    <t>(a) What is the probability that one of the chosen chocolates has a coconut filling?</t>
  </si>
  <si>
    <t>(b) What is the probability that more than two of the chosen chocolates have coconut fillings?</t>
  </si>
  <si>
    <t>(3) During the 2022 season, Aggies Women's Basketball player Jordan Nixon made 39% of her three-point shot attempts.  Assume Ms. Nixon's 3-point shot attempts are independent of one another and follow the Binomial Probability Distribution.  For the following questions assume that in a randomly chosen game, Ms. Nixon attempts 5 three-point shots.</t>
  </si>
  <si>
    <t>(b) What is the probability that Ms. Nixon made less than 2 of her three-point shot attempts?</t>
  </si>
  <si>
    <t>(a) What is the probability that Ms. Nixon made 3 of her three-point shot attempts?</t>
  </si>
  <si>
    <t>(c) What is the probability the Ms. Nixon mades 4 or more of her three-point shot attempts?</t>
  </si>
  <si>
    <t>(4) On a local Brazos Valley ranch, the number of fire-ant mounds per acre follows Poisson distribution with a mean of 3.4 mounds per acre.</t>
  </si>
  <si>
    <t>(a) For a randomly chosen acre, what is the probability there will be fewer than 3 fire-ant mounds?</t>
  </si>
  <si>
    <t>(c) For a randomly chosen acre, what is the probability that there will be at least 2 fire-ant mounds but less than 6?</t>
  </si>
  <si>
    <t>(b) For a randomly chosen acre, what is the probability that there will be more than 4 fire-ant mounds?</t>
  </si>
  <si>
    <t>(5) The number of automobile accidents along Highway 6 in Brazos County follows a Poisson distribution with a mean of 4.5 per week.</t>
  </si>
  <si>
    <t>(a) For a randomly chosen week, what is the probability there will be exactly 3 accidents?</t>
  </si>
  <si>
    <t>(b) For a randomly chosen week, what is the probability there will be less than 3 accidents?</t>
  </si>
  <si>
    <t>(c) For a randomly chosen week, what is the probability there will be more than 4 accidents?</t>
  </si>
  <si>
    <t>(6) During the typical semester on the A&amp;M College Station campus, an average of 2.5 bicycles are reported stolen per week.  For the following questions, assume stolen bicycle reports are independent and follow the Poisson Probability Distribution.</t>
  </si>
  <si>
    <t>(a) What is the probability that during a randomly chosen week, there will be exactly 3 stolen bicycle reports?</t>
  </si>
  <si>
    <t>(b) What is the probability that during a randomly chosen week, there will be more than 2 stolen bicycle reports?</t>
  </si>
  <si>
    <t>(c) What is the probability that during a randomly chosen week, there will be more than 2 but less than 6 stolen bicycle reports?</t>
  </si>
  <si>
    <t>(7) The customer service department of a large business receives on average seven complaint calls per hour.  Using the exponential distribution, answer the following questions.</t>
  </si>
  <si>
    <t>(a) What is the probability that more than 15 minutes will elapse between successive complaint calls?</t>
  </si>
  <si>
    <t>(b) What is the probability that less than 5 minutes will elapse between successive complaint calls?</t>
  </si>
  <si>
    <t>(c) What is the probability that it will be at least 3, but less than 9 minutes between successive complaint calls?</t>
  </si>
  <si>
    <t>(a) What is the probability that a random customer must wait more than 15 minutes?</t>
  </si>
  <si>
    <t>(b) What is the probability that a random customer must wait between 1 and 6 minutes?</t>
  </si>
  <si>
    <t>(c) What is the probability that a random customer will wait less than 5 minutes?</t>
  </si>
  <si>
    <t>(8) During the morning "rush" at the Evan's Library Starbucks, wait times follow an exponential distribution with a mean of 8.5 customers serviced per hour.</t>
  </si>
  <si>
    <t>(9) During calving season at Cheryl's Crazy W ranch, there are, on average 3.3 new calves born per day.  For the following questions, assume births are independent and that the timing of births follows the Exponential Probability Distribution.</t>
  </si>
  <si>
    <t>(a) What is the probability that a new calf will be born within 4 hours?</t>
  </si>
  <si>
    <t>(b) What is the probability that a new calf will be born between 6 and 11 hours?</t>
  </si>
  <si>
    <t>(c) What is the probability that it will be more than one day before a new calf is born?</t>
  </si>
  <si>
    <t>(a) What is the probability that sales are greater than 5800 gallons?</t>
  </si>
  <si>
    <t>(b) What is the probability that daily sales are greater than 4080 gallons but less than 5864 gallons?</t>
  </si>
  <si>
    <t>(c) The probability is 0.2 that daily sales are less than what number?</t>
  </si>
  <si>
    <r>
      <t xml:space="preserve">(10) Daily sales of regular unleaded gasoline at a typical Gas-'N-Sav convenience store follow a normal distribution with mean </t>
    </r>
    <r>
      <rPr>
        <sz val="12"/>
        <color theme="1"/>
        <rFont val="Calibri"/>
        <family val="2"/>
      </rPr>
      <t>µ</t>
    </r>
    <r>
      <rPr>
        <sz val="12"/>
        <color theme="1"/>
        <rFont val="Times New Roman"/>
        <family val="1"/>
      </rPr>
      <t xml:space="preserve"> = 4800 gallons and standard deviation of σ = 800 gallons.</t>
    </r>
  </si>
  <si>
    <r>
      <t xml:space="preserve">(11) Daily sales of hamburgers at Cheryl's Burger-Max restaurant follow a normal distribution with mean </t>
    </r>
    <r>
      <rPr>
        <sz val="12"/>
        <color theme="1"/>
        <rFont val="Calibri"/>
        <family val="2"/>
      </rPr>
      <t>µ</t>
    </r>
    <r>
      <rPr>
        <sz val="12"/>
        <color theme="1"/>
        <rFont val="Times New Roman"/>
        <family val="1"/>
      </rPr>
      <t xml:space="preserve"> = 120 hamburgers and standard deviation of σ = 40 hamburgers.</t>
    </r>
  </si>
  <si>
    <t>(a) What is the probability that daily sales are greater than 170 hamburgers?</t>
  </si>
  <si>
    <t>(b) What is the probability that daily sales are less than 90 hamburgers?</t>
  </si>
  <si>
    <t>(c) What is the probability that daily sales are greater than 82 hamburgers but less than 174 hamburgers?</t>
  </si>
  <si>
    <r>
      <t xml:space="preserve">(12) Southwest Co-op produces bags of fertilizer.  The weights of impurities per bag are Normally Distributed with a mean of </t>
    </r>
    <r>
      <rPr>
        <sz val="12"/>
        <color theme="1"/>
        <rFont val="Calibri"/>
        <family val="2"/>
      </rPr>
      <t>µ</t>
    </r>
    <r>
      <rPr>
        <sz val="12"/>
        <color theme="1"/>
        <rFont val="Times New Roman"/>
        <family val="1"/>
      </rPr>
      <t>=12.2 grams and a variance σ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=400 grams.  In a randomly chosen bag of fertilizer:</t>
    </r>
  </si>
  <si>
    <t>(a) What is the probability that the bag contains less than 5 grams of impurities?</t>
  </si>
  <si>
    <t>(b) What is the probability that the bag contains more than 45 grams of impurities?</t>
  </si>
  <si>
    <t>(c) What is the probability that the bag contains between 20 and 45 grams of impurities?</t>
  </si>
  <si>
    <t>(13) At a major metropolitan hospital, 48% of patients admitted to the hospital have medical coverage through Medicare/Medicaid.  On a typical day, there are 155 new patients admitted to the hospital.  Use the Normal Approximation to the Binomial Distribution to answer the following questions:</t>
  </si>
  <si>
    <t>(a) What is the probability that on a randomly chosen day, the proportion of patients admitted that have Medicare/Medicaid coverage is greater than 51%?</t>
  </si>
  <si>
    <t>(b) What is the probability that on a randomly chosen day, the proportion of patients admitted that have Medicare/Medicaid coverage is less than 40%?</t>
  </si>
  <si>
    <t>(c) What is the probability that on a randomly chosen day, the proportion of patients admitted that have Medicare/Medicaid coverage is between 43% and 53%?</t>
  </si>
  <si>
    <t>(14) During the 2016 Major League Baseball season, 24% of pitchers were born outside the U.S.  Use the Normal Approximation to the Binomial Distribution to answer the following questions.</t>
  </si>
  <si>
    <t>(c) The probability is 0.25 that the proportion of pitchers born outside the U.S. is greater than what number?</t>
  </si>
  <si>
    <t>(a) Among a random sample of 100 pitchers, what is the probability that more than 30 (30%) were born outside the U.S.?</t>
  </si>
  <si>
    <t>(b) Among a random sample of 100 pitchers, what is the probability that less than 20 (20%) were born outside the U.S.?</t>
  </si>
  <si>
    <t>(15)A local radio station believes that 40% of its listeners are younger than 25 years of age.  A random sample of 600 listeners is chosen.  Use the Normal Approximation to the Binomial Distribution to answer the following questions.</t>
  </si>
  <si>
    <t>(a) What is the probability that more than 44% of the chosen sample is younger than 25 years of age?</t>
  </si>
  <si>
    <t>(b) What is the probability that less than 38% of the chosen sample is younger than 25 years of age?</t>
  </si>
  <si>
    <t>(c) What is the probability that more than 40%  but less than 44% of the chosen sample is younger than 25 years of age?</t>
  </si>
  <si>
    <t>P=male</t>
  </si>
  <si>
    <t>n =</t>
  </si>
  <si>
    <t>x</t>
  </si>
  <si>
    <t>f(x)</t>
  </si>
  <si>
    <t>F(X)</t>
  </si>
  <si>
    <t>P=female</t>
  </si>
  <si>
    <t xml:space="preserve">P = </t>
  </si>
  <si>
    <t xml:space="preserve">n = </t>
  </si>
  <si>
    <t>P=</t>
  </si>
  <si>
    <t>F(x)</t>
  </si>
  <si>
    <t>Lamda=</t>
  </si>
  <si>
    <t>per hour ==&gt; 60 min</t>
  </si>
  <si>
    <t>x minutes</t>
  </si>
  <si>
    <t>per day ==&gt; 24 hours</t>
  </si>
  <si>
    <t>x hours</t>
  </si>
  <si>
    <t>mu =</t>
  </si>
  <si>
    <t>z-score</t>
  </si>
  <si>
    <t>F(z-score)</t>
  </si>
  <si>
    <t>Z for P[Z&lt;Z0]=0.2</t>
  </si>
  <si>
    <t>Solve for X</t>
  </si>
  <si>
    <t>sigma=</t>
  </si>
  <si>
    <t>n=</t>
  </si>
  <si>
    <t>For P, sigma=</t>
  </si>
  <si>
    <t>P</t>
  </si>
  <si>
    <t>Z for P[Z&lt;Z0]=0.75 ==&gt; This is 1 - 0.25 because the problem asks for "greater than"</t>
  </si>
  <si>
    <t>Exam Style Answers</t>
  </si>
  <si>
    <t>PDF(4)</t>
  </si>
  <si>
    <t>CDF(3)</t>
  </si>
  <si>
    <t>PDF(1)</t>
  </si>
  <si>
    <t>&lt;== Calculate this</t>
  </si>
  <si>
    <t>1 - CDF(2)</t>
  </si>
  <si>
    <t>PDF(3)</t>
  </si>
  <si>
    <t>CDF(1)</t>
  </si>
  <si>
    <t>1 - CDF(3)</t>
  </si>
  <si>
    <t>CDF(2)</t>
  </si>
  <si>
    <t>1 - CDF(4)</t>
  </si>
  <si>
    <t>CDF(5) - CDF(1)</t>
  </si>
  <si>
    <t>CDF(5) - CDF(2)</t>
  </si>
  <si>
    <r>
      <t xml:space="preserve">EXAM NOTE: Due to bugs in the Respondus worksheet application, for the </t>
    </r>
    <r>
      <rPr>
        <b/>
        <u/>
        <sz val="12"/>
        <color rgb="FFFF0000"/>
        <rFont val="Times New Roman"/>
        <family val="1"/>
      </rPr>
      <t>Binomial</t>
    </r>
    <r>
      <rPr>
        <b/>
        <sz val="12"/>
        <color rgb="FFFF0000"/>
        <rFont val="Times New Roman"/>
        <family val="1"/>
      </rPr>
      <t xml:space="preserve"> and </t>
    </r>
    <r>
      <rPr>
        <b/>
        <u/>
        <sz val="12"/>
        <color rgb="FFFF0000"/>
        <rFont val="Times New Roman"/>
        <family val="1"/>
      </rPr>
      <t>Poisson</t>
    </r>
    <r>
      <rPr>
        <b/>
        <sz val="12"/>
        <color rgb="FFFF0000"/>
        <rFont val="Times New Roman"/>
        <family val="1"/>
      </rPr>
      <t xml:space="preserve"> distributions, you will be asked </t>
    </r>
    <r>
      <rPr>
        <b/>
        <i/>
        <sz val="12"/>
        <color rgb="FFFF0000"/>
        <rFont val="Times New Roman"/>
        <family val="1"/>
      </rPr>
      <t>how</t>
    </r>
    <r>
      <rPr>
        <b/>
        <sz val="12"/>
        <color rgb="FFFF0000"/>
        <rFont val="Times New Roman"/>
        <family val="1"/>
      </rPr>
      <t xml:space="preserve"> you would calculate a particular probabilty.  For example, PDF(5), CDF(6), CDF(9) - CDF(3), 1 - CDF(7)</t>
    </r>
  </si>
  <si>
    <r>
      <t xml:space="preserve">(16) A random variable X follows the Normal Distribution with a mean </t>
    </r>
    <r>
      <rPr>
        <sz val="12"/>
        <color theme="1"/>
        <rFont val="Calibri"/>
        <family val="2"/>
      </rPr>
      <t xml:space="preserve">µ = 23 and variance </t>
    </r>
    <r>
      <rPr>
        <sz val="12"/>
        <color theme="1"/>
        <rFont val="Times New Roman"/>
        <family val="1"/>
      </rPr>
      <t>σ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= 525.  A random sample of n = 75 is obtained.</t>
    </r>
  </si>
  <si>
    <t>(a) What is the probability of finding a sample mean X-Bar less than 17?</t>
  </si>
  <si>
    <t>(b) What is the probability of finding a sample mean X-Bar greater than 29?</t>
  </si>
  <si>
    <t>(c) What is the probability of finding a sample mean X-Bar between 17 and 29?</t>
  </si>
  <si>
    <r>
      <t xml:space="preserve">(17) A random variable X follows the Normal Distribution with a mean </t>
    </r>
    <r>
      <rPr>
        <sz val="12"/>
        <color theme="1"/>
        <rFont val="Calibri"/>
        <family val="2"/>
      </rPr>
      <t xml:space="preserve">µ = 19 and standard deviation </t>
    </r>
    <r>
      <rPr>
        <sz val="12"/>
        <color theme="1"/>
        <rFont val="Times New Roman"/>
        <family val="1"/>
      </rPr>
      <t>σ = 29.  A random sample of 
n = 95 is obtained.</t>
    </r>
  </si>
  <si>
    <t>(a) What is the probability of finding a sample mean X-Bar greater than 13?</t>
  </si>
  <si>
    <t>(b) What is the probability of finding a sample mean X-Bar less than 23?</t>
  </si>
  <si>
    <t>(c) What is the probability of finding a sample mean X-Bar between 13 and 23?</t>
  </si>
  <si>
    <r>
      <t xml:space="preserve">(18) A random variable X follows the Normal Distribution with a </t>
    </r>
    <r>
      <rPr>
        <sz val="12"/>
        <color theme="1"/>
        <rFont val="Calibri"/>
        <family val="2"/>
      </rPr>
      <t xml:space="preserve">variance </t>
    </r>
    <r>
      <rPr>
        <sz val="12"/>
        <color theme="1"/>
        <rFont val="Times New Roman"/>
        <family val="1"/>
      </rPr>
      <t>σ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= 525.  A random sample of n = 75 is obtained.</t>
    </r>
  </si>
  <si>
    <r>
      <t>(a) What is the probability of finding a sample variance S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less than 425?</t>
    </r>
  </si>
  <si>
    <r>
      <t>(b) What is the probability of finding a sample variance S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greater than 650?</t>
    </r>
  </si>
  <si>
    <r>
      <t>(c) What is the probability of finding a sample variance S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betweem 425 and 650?</t>
    </r>
  </si>
  <si>
    <r>
      <t xml:space="preserve">(19) A random variable X follows the Normal Distribution with a </t>
    </r>
    <r>
      <rPr>
        <sz val="12"/>
        <color theme="1"/>
        <rFont val="Calibri"/>
        <family val="2"/>
      </rPr>
      <t xml:space="preserve">standard deviation </t>
    </r>
    <r>
      <rPr>
        <sz val="12"/>
        <color theme="1"/>
        <rFont val="Times New Roman"/>
        <family val="1"/>
      </rPr>
      <t>σ = 29.  A random sample of n = 95 is obtained.</t>
    </r>
  </si>
  <si>
    <t>(a) What is the probability of finding a sample standard deviation S greater than 26?</t>
  </si>
  <si>
    <t>(b) What is the probability of finding a sample standard deviation S less than 31?</t>
  </si>
  <si>
    <t>(c) What is the probability of finding a sample standard deviation S between 26 and 31?</t>
  </si>
  <si>
    <t xml:space="preserve">mu = </t>
  </si>
  <si>
    <t>Sigma^2</t>
  </si>
  <si>
    <t>X-Bar</t>
  </si>
  <si>
    <t>Z</t>
  </si>
  <si>
    <t>F(Z)</t>
  </si>
  <si>
    <t>Sigma</t>
  </si>
  <si>
    <t>S^2</t>
  </si>
  <si>
    <t>Chi-Square-Calc</t>
  </si>
  <si>
    <t>F(Chi)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</si>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</sst>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vertAlign val="superscript"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/>
    <xf numFmtId="0" fontId="6" fillId="0" borderId="0" xfId="0" applyFont="1"/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02302-F9F4-4093-ADB7-BA2686F328D4}">
  <dimension ref="A1:F137"/>
  <sheetViews>
    <sheetView topLeftCell="A104" zoomScale="130" zoomScaleNormal="130" workbookViewId="0">
      <selection activeCell="A111" sqref="A111:B138"/>
    </sheetView>
  </sheetViews>
  <sheetFormatPr defaultColWidth="8.7109375" defaultRowHeight="15.75" x14ac:dyDescent="0.25"/>
  <cols>
    <col min="1" max="1" width="63.5703125" style="1" customWidth="1"/>
    <col min="2" max="2" width="16" style="1" customWidth="1"/>
    <col min="3" max="3" width="8.7109375" style="1"/>
    <col min="4" max="6" width="23.7109375" style="1" customWidth="1"/>
    <col min="7" max="16384" width="8.7109375" style="1"/>
  </cols>
  <sheetData>
    <row r="1" spans="1:6" x14ac:dyDescent="0.25">
      <c r="A1" s="1" t="s">
        <v>0</v>
      </c>
    </row>
    <row r="2" spans="1:6" ht="66.75" customHeight="1" x14ac:dyDescent="0.25">
      <c r="A2" s="2" t="s">
        <v>1</v>
      </c>
      <c r="D2" s="5" t="s">
        <v>101</v>
      </c>
      <c r="E2" s="5"/>
      <c r="F2" s="5"/>
    </row>
    <row r="3" spans="1:6" x14ac:dyDescent="0.25">
      <c r="A3" s="1" t="s">
        <v>2</v>
      </c>
    </row>
    <row r="4" spans="1:6" x14ac:dyDescent="0.25">
      <c r="B4" s="1" t="s">
        <v>3</v>
      </c>
    </row>
    <row r="5" spans="1:6" ht="47.25" x14ac:dyDescent="0.25">
      <c r="A5" s="2" t="s">
        <v>4</v>
      </c>
    </row>
    <row r="6" spans="1:6" ht="31.5" x14ac:dyDescent="0.25">
      <c r="A6" s="2" t="s">
        <v>5</v>
      </c>
      <c r="B6" s="3"/>
    </row>
    <row r="8" spans="1:6" ht="31.5" x14ac:dyDescent="0.25">
      <c r="A8" s="2" t="s">
        <v>6</v>
      </c>
      <c r="B8" s="3"/>
    </row>
    <row r="10" spans="1:6" ht="31.5" x14ac:dyDescent="0.25">
      <c r="A10" s="2" t="s">
        <v>7</v>
      </c>
      <c r="B10" s="3"/>
    </row>
    <row r="12" spans="1:6" ht="47.25" x14ac:dyDescent="0.25">
      <c r="A12" s="2" t="s">
        <v>8</v>
      </c>
    </row>
    <row r="13" spans="1:6" ht="31.5" x14ac:dyDescent="0.25">
      <c r="A13" s="2" t="s">
        <v>9</v>
      </c>
      <c r="B13" s="3"/>
    </row>
    <row r="15" spans="1:6" ht="31.5" x14ac:dyDescent="0.25">
      <c r="A15" s="2" t="s">
        <v>10</v>
      </c>
      <c r="B15" s="3"/>
    </row>
    <row r="17" spans="1:2" ht="94.5" x14ac:dyDescent="0.25">
      <c r="A17" s="2" t="s">
        <v>11</v>
      </c>
    </row>
    <row r="18" spans="1:2" ht="31.5" x14ac:dyDescent="0.25">
      <c r="A18" s="2" t="s">
        <v>13</v>
      </c>
      <c r="B18" s="3"/>
    </row>
    <row r="19" spans="1:2" x14ac:dyDescent="0.25">
      <c r="A19" s="2"/>
    </row>
    <row r="20" spans="1:2" ht="31.5" x14ac:dyDescent="0.25">
      <c r="A20" s="2" t="s">
        <v>12</v>
      </c>
      <c r="B20" s="3"/>
    </row>
    <row r="21" spans="1:2" x14ac:dyDescent="0.25">
      <c r="A21" s="2"/>
    </row>
    <row r="22" spans="1:2" ht="31.5" x14ac:dyDescent="0.25">
      <c r="A22" s="2" t="s">
        <v>14</v>
      </c>
      <c r="B22" s="3"/>
    </row>
    <row r="24" spans="1:2" ht="31.5" x14ac:dyDescent="0.25">
      <c r="A24" s="2" t="s">
        <v>15</v>
      </c>
    </row>
    <row r="26" spans="1:2" ht="31.5" x14ac:dyDescent="0.25">
      <c r="A26" s="2" t="s">
        <v>16</v>
      </c>
      <c r="B26" s="3"/>
    </row>
    <row r="28" spans="1:2" ht="31.5" x14ac:dyDescent="0.25">
      <c r="A28" s="2" t="s">
        <v>18</v>
      </c>
      <c r="B28" s="3"/>
    </row>
    <row r="30" spans="1:2" ht="31.5" x14ac:dyDescent="0.25">
      <c r="A30" s="2" t="s">
        <v>17</v>
      </c>
      <c r="B30" s="3"/>
    </row>
    <row r="32" spans="1:2" ht="31.5" x14ac:dyDescent="0.25">
      <c r="A32" s="2" t="s">
        <v>19</v>
      </c>
    </row>
    <row r="34" spans="1:2" ht="31.5" x14ac:dyDescent="0.25">
      <c r="A34" s="2" t="s">
        <v>20</v>
      </c>
      <c r="B34" s="3"/>
    </row>
    <row r="36" spans="1:2" ht="31.5" x14ac:dyDescent="0.25">
      <c r="A36" s="2" t="s">
        <v>21</v>
      </c>
      <c r="B36" s="3"/>
    </row>
    <row r="38" spans="1:2" ht="31.5" x14ac:dyDescent="0.25">
      <c r="A38" s="2" t="s">
        <v>22</v>
      </c>
      <c r="B38" s="3"/>
    </row>
    <row r="40" spans="1:2" ht="63" x14ac:dyDescent="0.25">
      <c r="A40" s="2" t="s">
        <v>23</v>
      </c>
    </row>
    <row r="41" spans="1:2" ht="31.5" x14ac:dyDescent="0.25">
      <c r="A41" s="2" t="s">
        <v>24</v>
      </c>
      <c r="B41" s="3"/>
    </row>
    <row r="43" spans="1:2" ht="31.5" x14ac:dyDescent="0.25">
      <c r="A43" s="2" t="s">
        <v>25</v>
      </c>
      <c r="B43" s="3"/>
    </row>
    <row r="45" spans="1:2" ht="31.5" x14ac:dyDescent="0.25">
      <c r="A45" s="2" t="s">
        <v>26</v>
      </c>
      <c r="B45" s="3"/>
    </row>
    <row r="47" spans="1:2" ht="47.25" x14ac:dyDescent="0.25">
      <c r="A47" s="2" t="s">
        <v>27</v>
      </c>
    </row>
    <row r="48" spans="1:2" ht="31.5" x14ac:dyDescent="0.25">
      <c r="A48" s="2" t="s">
        <v>28</v>
      </c>
      <c r="B48" s="3"/>
    </row>
    <row r="49" spans="1:2" x14ac:dyDescent="0.25">
      <c r="A49" s="2"/>
    </row>
    <row r="50" spans="1:2" x14ac:dyDescent="0.25">
      <c r="A50" s="2"/>
    </row>
    <row r="51" spans="1:2" ht="31.5" x14ac:dyDescent="0.25">
      <c r="A51" s="2" t="s">
        <v>29</v>
      </c>
      <c r="B51" s="3"/>
    </row>
    <row r="53" spans="1:2" ht="31.5" x14ac:dyDescent="0.25">
      <c r="A53" s="2" t="s">
        <v>30</v>
      </c>
      <c r="B53" s="3"/>
    </row>
    <row r="55" spans="1:2" ht="47.25" x14ac:dyDescent="0.25">
      <c r="A55" s="2" t="s">
        <v>34</v>
      </c>
    </row>
    <row r="56" spans="1:2" ht="31.5" x14ac:dyDescent="0.25">
      <c r="A56" s="2" t="s">
        <v>31</v>
      </c>
      <c r="B56" s="3"/>
    </row>
    <row r="57" spans="1:2" x14ac:dyDescent="0.25">
      <c r="A57" s="2"/>
    </row>
    <row r="58" spans="1:2" ht="31.5" x14ac:dyDescent="0.25">
      <c r="A58" s="2" t="s">
        <v>32</v>
      </c>
      <c r="B58" s="3"/>
    </row>
    <row r="60" spans="1:2" ht="31.5" x14ac:dyDescent="0.25">
      <c r="A60" s="2" t="s">
        <v>33</v>
      </c>
      <c r="B60" s="3"/>
    </row>
    <row r="62" spans="1:2" ht="63" x14ac:dyDescent="0.25">
      <c r="A62" s="2" t="s">
        <v>35</v>
      </c>
    </row>
    <row r="63" spans="1:2" x14ac:dyDescent="0.25">
      <c r="A63" s="2" t="s">
        <v>36</v>
      </c>
      <c r="B63" s="3"/>
    </row>
    <row r="65" spans="1:2" ht="31.5" x14ac:dyDescent="0.25">
      <c r="A65" s="2" t="s">
        <v>37</v>
      </c>
      <c r="B65" s="3"/>
    </row>
    <row r="66" spans="1:2" x14ac:dyDescent="0.25">
      <c r="A66" s="2"/>
    </row>
    <row r="67" spans="1:2" ht="31.5" x14ac:dyDescent="0.25">
      <c r="A67" s="2" t="s">
        <v>38</v>
      </c>
      <c r="B67" s="3"/>
    </row>
    <row r="69" spans="1:2" ht="47.25" x14ac:dyDescent="0.25">
      <c r="A69" s="2" t="s">
        <v>42</v>
      </c>
    </row>
    <row r="70" spans="1:2" x14ac:dyDescent="0.25">
      <c r="A70" s="2" t="s">
        <v>39</v>
      </c>
      <c r="B70" s="3"/>
    </row>
    <row r="71" spans="1:2" x14ac:dyDescent="0.25">
      <c r="A71" s="2"/>
    </row>
    <row r="72" spans="1:2" ht="31.5" x14ac:dyDescent="0.25">
      <c r="A72" s="2" t="s">
        <v>40</v>
      </c>
      <c r="B72" s="3"/>
    </row>
    <row r="73" spans="1:2" x14ac:dyDescent="0.25">
      <c r="A73" s="2"/>
    </row>
    <row r="74" spans="1:2" x14ac:dyDescent="0.25">
      <c r="A74" s="2" t="s">
        <v>41</v>
      </c>
      <c r="B74" s="3"/>
    </row>
    <row r="76" spans="1:2" ht="47.25" x14ac:dyDescent="0.25">
      <c r="A76" s="2" t="s">
        <v>43</v>
      </c>
    </row>
    <row r="77" spans="1:2" ht="31.5" x14ac:dyDescent="0.25">
      <c r="A77" s="2" t="s">
        <v>44</v>
      </c>
      <c r="B77" s="3"/>
    </row>
    <row r="78" spans="1:2" x14ac:dyDescent="0.25">
      <c r="A78" s="2"/>
    </row>
    <row r="79" spans="1:2" x14ac:dyDescent="0.25">
      <c r="A79" s="1" t="s">
        <v>45</v>
      </c>
      <c r="B79" s="3"/>
    </row>
    <row r="81" spans="1:2" ht="31.5" x14ac:dyDescent="0.25">
      <c r="A81" s="2" t="s">
        <v>46</v>
      </c>
      <c r="B81" s="3"/>
    </row>
    <row r="83" spans="1:2" ht="66" x14ac:dyDescent="0.25">
      <c r="A83" s="2" t="s">
        <v>47</v>
      </c>
    </row>
    <row r="84" spans="1:2" ht="31.5" x14ac:dyDescent="0.25">
      <c r="A84" s="2" t="s">
        <v>48</v>
      </c>
      <c r="B84" s="3"/>
    </row>
    <row r="86" spans="1:2" ht="31.5" x14ac:dyDescent="0.25">
      <c r="A86" s="2" t="s">
        <v>49</v>
      </c>
      <c r="B86" s="3"/>
    </row>
    <row r="88" spans="1:2" ht="31.5" x14ac:dyDescent="0.25">
      <c r="A88" s="2" t="s">
        <v>50</v>
      </c>
      <c r="B88" s="3"/>
    </row>
    <row r="90" spans="1:2" ht="78.75" x14ac:dyDescent="0.25">
      <c r="A90" s="2" t="s">
        <v>51</v>
      </c>
    </row>
    <row r="91" spans="1:2" ht="47.25" x14ac:dyDescent="0.25">
      <c r="A91" s="2" t="s">
        <v>52</v>
      </c>
      <c r="B91" s="3"/>
    </row>
    <row r="93" spans="1:2" ht="47.25" x14ac:dyDescent="0.25">
      <c r="A93" s="2" t="s">
        <v>53</v>
      </c>
      <c r="B93" s="3"/>
    </row>
    <row r="95" spans="1:2" ht="47.25" x14ac:dyDescent="0.25">
      <c r="A95" s="2" t="s">
        <v>54</v>
      </c>
      <c r="B95" s="3"/>
    </row>
    <row r="97" spans="1:2" ht="47.25" x14ac:dyDescent="0.25">
      <c r="A97" s="2" t="s">
        <v>55</v>
      </c>
    </row>
    <row r="98" spans="1:2" ht="31.5" x14ac:dyDescent="0.25">
      <c r="A98" s="2" t="s">
        <v>57</v>
      </c>
      <c r="B98" s="3"/>
    </row>
    <row r="99" spans="1:2" x14ac:dyDescent="0.25">
      <c r="A99" s="2"/>
    </row>
    <row r="100" spans="1:2" ht="31.5" x14ac:dyDescent="0.25">
      <c r="A100" s="2" t="s">
        <v>58</v>
      </c>
      <c r="B100" s="3"/>
    </row>
    <row r="102" spans="1:2" ht="31.5" x14ac:dyDescent="0.25">
      <c r="A102" s="2" t="s">
        <v>56</v>
      </c>
      <c r="B102" s="3"/>
    </row>
    <row r="104" spans="1:2" ht="63" x14ac:dyDescent="0.25">
      <c r="A104" s="2" t="s">
        <v>59</v>
      </c>
    </row>
    <row r="105" spans="1:2" ht="31.5" x14ac:dyDescent="0.25">
      <c r="A105" s="2" t="s">
        <v>60</v>
      </c>
      <c r="B105" s="3"/>
    </row>
    <row r="107" spans="1:2" ht="31.5" x14ac:dyDescent="0.25">
      <c r="A107" s="2" t="s">
        <v>61</v>
      </c>
      <c r="B107" s="3"/>
    </row>
    <row r="109" spans="1:2" ht="31.5" x14ac:dyDescent="0.25">
      <c r="A109" s="2" t="s">
        <v>62</v>
      </c>
      <c r="B109" s="3"/>
    </row>
    <row r="111" spans="1:2" ht="50.25" x14ac:dyDescent="0.25">
      <c r="A111" s="2" t="s">
        <v>102</v>
      </c>
    </row>
    <row r="112" spans="1:2" ht="31.5" x14ac:dyDescent="0.25">
      <c r="A112" s="2" t="s">
        <v>103</v>
      </c>
      <c r="B112" s="3"/>
    </row>
    <row r="114" spans="1:2" ht="31.5" x14ac:dyDescent="0.25">
      <c r="A114" s="2" t="s">
        <v>104</v>
      </c>
      <c r="B114" s="3"/>
    </row>
    <row r="116" spans="1:2" ht="31.5" x14ac:dyDescent="0.25">
      <c r="A116" s="2" t="s">
        <v>105</v>
      </c>
      <c r="B116" s="3"/>
    </row>
    <row r="118" spans="1:2" ht="47.25" x14ac:dyDescent="0.25">
      <c r="A118" s="2" t="s">
        <v>106</v>
      </c>
    </row>
    <row r="119" spans="1:2" ht="31.5" x14ac:dyDescent="0.25">
      <c r="A119" s="2" t="s">
        <v>107</v>
      </c>
      <c r="B119" s="3"/>
    </row>
    <row r="121" spans="1:2" ht="31.5" x14ac:dyDescent="0.25">
      <c r="A121" s="2" t="s">
        <v>108</v>
      </c>
      <c r="B121" s="3"/>
    </row>
    <row r="123" spans="1:2" ht="31.5" x14ac:dyDescent="0.25">
      <c r="A123" s="2" t="s">
        <v>109</v>
      </c>
      <c r="B123" s="3"/>
    </row>
    <row r="125" spans="1:2" ht="34.5" x14ac:dyDescent="0.25">
      <c r="A125" s="2" t="s">
        <v>110</v>
      </c>
    </row>
    <row r="126" spans="1:2" ht="34.5" x14ac:dyDescent="0.25">
      <c r="A126" s="2" t="s">
        <v>111</v>
      </c>
      <c r="B126" s="3"/>
    </row>
    <row r="128" spans="1:2" ht="34.5" x14ac:dyDescent="0.25">
      <c r="A128" s="2" t="s">
        <v>112</v>
      </c>
      <c r="B128" s="3"/>
    </row>
    <row r="130" spans="1:2" ht="34.5" x14ac:dyDescent="0.25">
      <c r="A130" s="2" t="s">
        <v>113</v>
      </c>
      <c r="B130" s="3"/>
    </row>
    <row r="132" spans="1:2" ht="31.5" x14ac:dyDescent="0.25">
      <c r="A132" s="2" t="s">
        <v>114</v>
      </c>
    </row>
    <row r="133" spans="1:2" ht="31.5" x14ac:dyDescent="0.25">
      <c r="A133" s="2" t="s">
        <v>115</v>
      </c>
      <c r="B133" s="3"/>
    </row>
    <row r="135" spans="1:2" ht="31.5" x14ac:dyDescent="0.25">
      <c r="A135" s="2" t="s">
        <v>116</v>
      </c>
      <c r="B135" s="3"/>
    </row>
    <row r="137" spans="1:2" ht="31.5" x14ac:dyDescent="0.25">
      <c r="A137" s="2" t="s">
        <v>117</v>
      </c>
      <c r="B137" s="3"/>
    </row>
  </sheetData>
  <mergeCells count="1">
    <mergeCell ref="D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49C92-E813-431B-BB62-8AB29E61B9F0}">
  <dimension ref="A1:K137"/>
  <sheetViews>
    <sheetView tabSelected="1" topLeftCell="A43" zoomScaleNormal="100" workbookViewId="0">
      <selection activeCell="A111" sqref="A111:J138"/>
    </sheetView>
  </sheetViews>
  <sheetFormatPr defaultColWidth="8.7109375" defaultRowHeight="15.75" x14ac:dyDescent="0.25"/>
  <cols>
    <col min="1" max="1" width="63.5703125" style="1" customWidth="1"/>
    <col min="2" max="2" width="16" style="1" customWidth="1"/>
    <col min="3" max="3" width="8.7109375" style="1"/>
    <col min="4" max="4" width="23.7109375" style="1" customWidth="1"/>
    <col min="5" max="16384" width="8.7109375" style="1"/>
  </cols>
  <sheetData>
    <row r="1" spans="1:11" x14ac:dyDescent="0.25">
      <c r="A1" s="1" t="s">
        <v>0</v>
      </c>
    </row>
    <row r="2" spans="1:11" ht="31.5" x14ac:dyDescent="0.25">
      <c r="A2" s="2" t="s">
        <v>1</v>
      </c>
    </row>
    <row r="3" spans="1:11" x14ac:dyDescent="0.25">
      <c r="A3" s="1" t="s">
        <v>2</v>
      </c>
    </row>
    <row r="4" spans="1:11" x14ac:dyDescent="0.25">
      <c r="B4" s="1" t="s">
        <v>3</v>
      </c>
      <c r="D4" s="4" t="s">
        <v>88</v>
      </c>
      <c r="F4" s="1" t="s">
        <v>63</v>
      </c>
      <c r="G4" s="1">
        <v>0.53</v>
      </c>
      <c r="H4" s="1" t="s">
        <v>64</v>
      </c>
      <c r="I4" s="1">
        <v>6</v>
      </c>
      <c r="J4" s="1" t="s">
        <v>68</v>
      </c>
      <c r="K4" s="1">
        <f>1-G4</f>
        <v>0.47</v>
      </c>
    </row>
    <row r="5" spans="1:11" ht="47.25" x14ac:dyDescent="0.25">
      <c r="A5" s="2" t="s">
        <v>4</v>
      </c>
      <c r="F5" s="1" t="s">
        <v>65</v>
      </c>
      <c r="G5" s="1" t="s">
        <v>66</v>
      </c>
      <c r="H5" s="1" t="s">
        <v>67</v>
      </c>
    </row>
    <row r="6" spans="1:11" ht="31.5" x14ac:dyDescent="0.25">
      <c r="A6" s="2" t="s">
        <v>5</v>
      </c>
      <c r="B6" s="3">
        <f>G8</f>
        <v>0.26145108793500005</v>
      </c>
      <c r="D6" s="4" t="s">
        <v>89</v>
      </c>
      <c r="F6" s="1">
        <v>2</v>
      </c>
      <c r="G6" s="1">
        <f>_xlfn.BINOM.DIST(F6,$I$4,$G$4,0)</f>
        <v>0.20560535893499998</v>
      </c>
      <c r="H6" s="1">
        <f>_xlfn.BINOM.DIST(F6,$I$4,$G$4,1)</f>
        <v>0.28931628648999996</v>
      </c>
    </row>
    <row r="7" spans="1:11" x14ac:dyDescent="0.25">
      <c r="D7" s="4"/>
      <c r="F7" s="1">
        <v>3</v>
      </c>
      <c r="G7" s="1">
        <f t="shared" ref="G7:G10" si="0">_xlfn.BINOM.DIST(F7,$I$4,$G$4,0)</f>
        <v>0.30913713541999993</v>
      </c>
      <c r="H7" s="1">
        <f>_xlfn.BINOM.DIST(F7,$I$4,$G$4,1)</f>
        <v>0.59845342191000017</v>
      </c>
    </row>
    <row r="8" spans="1:11" ht="31.5" x14ac:dyDescent="0.25">
      <c r="A8" s="2" t="s">
        <v>6</v>
      </c>
      <c r="B8" s="3">
        <f>H7</f>
        <v>0.59845342191000017</v>
      </c>
      <c r="D8" s="4" t="s">
        <v>90</v>
      </c>
      <c r="F8" s="1">
        <v>4</v>
      </c>
      <c r="G8" s="1">
        <f t="shared" si="0"/>
        <v>0.26145108793500005</v>
      </c>
      <c r="H8" s="1">
        <f t="shared" ref="H8:H10" si="1">_xlfn.BINOM.DIST(F8,$I$4,$G$4,1)</f>
        <v>0.859904509845</v>
      </c>
    </row>
    <row r="9" spans="1:11" x14ac:dyDescent="0.25">
      <c r="D9" s="4"/>
      <c r="F9" s="1">
        <v>5</v>
      </c>
      <c r="G9" s="1">
        <f t="shared" si="0"/>
        <v>0.11793112902600003</v>
      </c>
      <c r="H9" s="1">
        <f t="shared" si="1"/>
        <v>0.977835638871</v>
      </c>
    </row>
    <row r="10" spans="1:11" ht="31.5" x14ac:dyDescent="0.25">
      <c r="A10" s="2" t="s">
        <v>7</v>
      </c>
      <c r="B10" s="3">
        <f>20*K4</f>
        <v>9.3999999999999986</v>
      </c>
      <c r="D10" s="4" t="s">
        <v>92</v>
      </c>
      <c r="F10" s="1">
        <v>6</v>
      </c>
      <c r="G10" s="1">
        <f t="shared" si="0"/>
        <v>2.2164361128999999E-2</v>
      </c>
      <c r="H10" s="1">
        <f t="shared" si="1"/>
        <v>1</v>
      </c>
    </row>
    <row r="11" spans="1:11" x14ac:dyDescent="0.25">
      <c r="D11" s="4"/>
    </row>
    <row r="12" spans="1:11" ht="47.25" x14ac:dyDescent="0.25">
      <c r="A12" s="2" t="s">
        <v>8</v>
      </c>
      <c r="D12" s="4"/>
      <c r="F12" s="1" t="s">
        <v>69</v>
      </c>
      <c r="G12" s="1">
        <f>4/20</f>
        <v>0.2</v>
      </c>
      <c r="H12" s="1" t="s">
        <v>70</v>
      </c>
      <c r="I12" s="1">
        <v>4</v>
      </c>
    </row>
    <row r="13" spans="1:11" ht="31.5" x14ac:dyDescent="0.25">
      <c r="A13" s="2" t="s">
        <v>9</v>
      </c>
      <c r="B13" s="3">
        <f>G14</f>
        <v>0.40959999999999996</v>
      </c>
      <c r="D13" s="4" t="s">
        <v>91</v>
      </c>
      <c r="F13" s="1" t="s">
        <v>65</v>
      </c>
      <c r="G13" s="1" t="s">
        <v>66</v>
      </c>
      <c r="H13" s="1" t="s">
        <v>67</v>
      </c>
    </row>
    <row r="14" spans="1:11" x14ac:dyDescent="0.25">
      <c r="D14" s="4"/>
      <c r="F14" s="1">
        <v>1</v>
      </c>
      <c r="G14" s="1">
        <f>_xlfn.BINOM.DIST($F14,$I$12,$G$12,0)</f>
        <v>0.40959999999999996</v>
      </c>
      <c r="H14" s="1">
        <f>_xlfn.BINOM.DIST($F14,$I$12,$G$12,1)</f>
        <v>0.81919999999999993</v>
      </c>
    </row>
    <row r="15" spans="1:11" ht="31.5" x14ac:dyDescent="0.25">
      <c r="A15" s="2" t="s">
        <v>10</v>
      </c>
      <c r="B15" s="3">
        <f>1-H15</f>
        <v>2.7200000000000002E-2</v>
      </c>
      <c r="D15" s="4" t="s">
        <v>93</v>
      </c>
      <c r="F15" s="1">
        <v>2</v>
      </c>
      <c r="G15" s="1">
        <f>_xlfn.BINOM.DIST($F15,$I$12,$G$12,0)</f>
        <v>0.15359999999999996</v>
      </c>
      <c r="H15" s="1">
        <f>_xlfn.BINOM.DIST($F15,$I$12,$G$12,1)</f>
        <v>0.9728</v>
      </c>
    </row>
    <row r="16" spans="1:11" x14ac:dyDescent="0.25">
      <c r="D16" s="4"/>
    </row>
    <row r="17" spans="1:9" ht="94.5" x14ac:dyDescent="0.25">
      <c r="A17" s="2" t="s">
        <v>11</v>
      </c>
      <c r="D17" s="4"/>
      <c r="F17" s="1" t="s">
        <v>71</v>
      </c>
      <c r="G17" s="1">
        <v>0.39</v>
      </c>
      <c r="H17" s="1" t="s">
        <v>64</v>
      </c>
      <c r="I17" s="1">
        <v>5</v>
      </c>
    </row>
    <row r="18" spans="1:9" ht="31.5" x14ac:dyDescent="0.25">
      <c r="A18" s="2" t="s">
        <v>13</v>
      </c>
      <c r="B18" s="3">
        <f>G21</f>
        <v>0.22072599899999998</v>
      </c>
      <c r="D18" s="4" t="s">
        <v>94</v>
      </c>
      <c r="F18" s="1" t="s">
        <v>65</v>
      </c>
      <c r="G18" s="1" t="s">
        <v>66</v>
      </c>
      <c r="H18" s="1" t="s">
        <v>72</v>
      </c>
    </row>
    <row r="19" spans="1:9" x14ac:dyDescent="0.25">
      <c r="A19" s="2"/>
      <c r="D19" s="4"/>
      <c r="F19" s="1">
        <v>1</v>
      </c>
      <c r="G19" s="1">
        <f>_xlfn.BINOM.DIST($F19,$I$17,$G$17,0)</f>
        <v>0.26999389949999997</v>
      </c>
      <c r="H19" s="1">
        <f>_xlfn.BINOM.DIST($F19,$I$17,$G$17,1)</f>
        <v>0.35445352959999998</v>
      </c>
    </row>
    <row r="20" spans="1:9" ht="31.5" x14ac:dyDescent="0.25">
      <c r="A20" s="2" t="s">
        <v>12</v>
      </c>
      <c r="B20" s="3">
        <f>H19</f>
        <v>0.35445352959999998</v>
      </c>
      <c r="D20" s="4" t="s">
        <v>95</v>
      </c>
      <c r="F20" s="1">
        <v>2</v>
      </c>
      <c r="G20" s="1">
        <f t="shared" ref="G20:G23" si="2">_xlfn.BINOM.DIST($F20,$I$17,$G$17,0)</f>
        <v>0.34523810099999996</v>
      </c>
      <c r="H20" s="1">
        <f>_xlfn.BINOM.DIST($F20,$I$17,$G$17,1)</f>
        <v>0.69969163060000006</v>
      </c>
    </row>
    <row r="21" spans="1:9" x14ac:dyDescent="0.25">
      <c r="A21" s="2"/>
      <c r="D21" s="4"/>
      <c r="F21" s="1">
        <v>3</v>
      </c>
      <c r="G21" s="1">
        <f t="shared" si="2"/>
        <v>0.22072599899999998</v>
      </c>
      <c r="H21" s="1">
        <f t="shared" ref="H21:H23" si="3">_xlfn.BINOM.DIST($F21,$I$17,$G$17,1)</f>
        <v>0.92041762959999995</v>
      </c>
    </row>
    <row r="22" spans="1:9" ht="31.5" x14ac:dyDescent="0.25">
      <c r="A22" s="2" t="s">
        <v>14</v>
      </c>
      <c r="B22" s="3">
        <f>1-H21</f>
        <v>7.9582370400000046E-2</v>
      </c>
      <c r="D22" s="4" t="s">
        <v>96</v>
      </c>
      <c r="F22" s="1">
        <v>4</v>
      </c>
      <c r="G22" s="1">
        <f t="shared" si="2"/>
        <v>7.0559950499999996E-2</v>
      </c>
      <c r="H22" s="1">
        <f t="shared" si="3"/>
        <v>0.99097758010000003</v>
      </c>
    </row>
    <row r="23" spans="1:9" x14ac:dyDescent="0.25">
      <c r="D23" s="4"/>
      <c r="F23" s="1">
        <v>5</v>
      </c>
      <c r="G23" s="1">
        <f t="shared" si="2"/>
        <v>9.0224198999999984E-3</v>
      </c>
      <c r="H23" s="1">
        <f t="shared" si="3"/>
        <v>1</v>
      </c>
    </row>
    <row r="24" spans="1:9" ht="31.5" x14ac:dyDescent="0.25">
      <c r="A24" s="2" t="s">
        <v>15</v>
      </c>
      <c r="D24" s="4"/>
      <c r="F24" s="1" t="s">
        <v>73</v>
      </c>
      <c r="G24" s="1">
        <v>3.4</v>
      </c>
    </row>
    <row r="25" spans="1:9" x14ac:dyDescent="0.25">
      <c r="D25" s="4"/>
      <c r="F25" s="1" t="s">
        <v>65</v>
      </c>
      <c r="G25" s="1" t="s">
        <v>66</v>
      </c>
      <c r="H25" s="1" t="s">
        <v>72</v>
      </c>
    </row>
    <row r="26" spans="1:9" ht="31.5" x14ac:dyDescent="0.25">
      <c r="A26" s="2" t="s">
        <v>16</v>
      </c>
      <c r="B26" s="3">
        <f>H27</f>
        <v>0.3397398881961195</v>
      </c>
      <c r="D26" s="4" t="s">
        <v>97</v>
      </c>
      <c r="F26" s="1">
        <v>1</v>
      </c>
      <c r="G26" s="1">
        <f>_xlfn.POISSON.DIST($F26,$G$24,0)</f>
        <v>0.11346911786510867</v>
      </c>
      <c r="H26" s="1">
        <f t="shared" ref="H26:H31" si="4">_xlfn.POISSON.DIST($F26,$G$24,1)</f>
        <v>0.14684238782543477</v>
      </c>
    </row>
    <row r="27" spans="1:9" x14ac:dyDescent="0.25">
      <c r="D27" s="4"/>
      <c r="F27" s="1">
        <v>2</v>
      </c>
      <c r="G27" s="1">
        <f t="shared" ref="G27:G31" si="5">_xlfn.POISSON.DIST($F27,$G$24,0)</f>
        <v>0.19289750037068479</v>
      </c>
      <c r="H27" s="1">
        <f>_xlfn.POISSON.DIST($F27,$G$24,1)</f>
        <v>0.3397398881961195</v>
      </c>
    </row>
    <row r="28" spans="1:9" ht="31.5" x14ac:dyDescent="0.25">
      <c r="A28" s="2" t="s">
        <v>18</v>
      </c>
      <c r="B28" s="3">
        <f>1-H29</f>
        <v>0.25581835269334485</v>
      </c>
      <c r="D28" s="4" t="s">
        <v>98</v>
      </c>
      <c r="F28" s="1">
        <v>3</v>
      </c>
      <c r="G28" s="1">
        <f t="shared" si="5"/>
        <v>0.21861716708677609</v>
      </c>
      <c r="H28" s="1">
        <f t="shared" si="4"/>
        <v>0.55835705528289536</v>
      </c>
    </row>
    <row r="29" spans="1:9" x14ac:dyDescent="0.25">
      <c r="D29" s="4"/>
      <c r="F29" s="1">
        <v>4</v>
      </c>
      <c r="G29" s="1">
        <f t="shared" si="5"/>
        <v>0.18582459202375967</v>
      </c>
      <c r="H29" s="1">
        <f t="shared" si="4"/>
        <v>0.74418164730665515</v>
      </c>
    </row>
    <row r="30" spans="1:9" ht="31.5" x14ac:dyDescent="0.25">
      <c r="A30" s="2" t="s">
        <v>17</v>
      </c>
      <c r="B30" s="3">
        <f>H30-H26</f>
        <v>0.72369998205737684</v>
      </c>
      <c r="D30" s="4" t="s">
        <v>99</v>
      </c>
      <c r="F30" s="1">
        <v>5</v>
      </c>
      <c r="G30" s="1">
        <f t="shared" si="5"/>
        <v>0.12636072257615658</v>
      </c>
      <c r="H30" s="1">
        <f t="shared" si="4"/>
        <v>0.87054236988281164</v>
      </c>
    </row>
    <row r="31" spans="1:9" x14ac:dyDescent="0.25">
      <c r="D31" s="4"/>
      <c r="F31" s="1">
        <v>6</v>
      </c>
      <c r="G31" s="1">
        <f t="shared" si="5"/>
        <v>7.1604409459822063E-2</v>
      </c>
      <c r="H31" s="1">
        <f t="shared" si="4"/>
        <v>0.9421467793426338</v>
      </c>
    </row>
    <row r="32" spans="1:9" ht="31.5" x14ac:dyDescent="0.25">
      <c r="A32" s="2" t="s">
        <v>19</v>
      </c>
      <c r="D32" s="4"/>
      <c r="F32" s="1" t="s">
        <v>73</v>
      </c>
      <c r="G32" s="1">
        <v>4.5</v>
      </c>
    </row>
    <row r="33" spans="1:8" x14ac:dyDescent="0.25">
      <c r="D33" s="4"/>
      <c r="F33" s="1" t="s">
        <v>65</v>
      </c>
      <c r="G33" s="1" t="s">
        <v>66</v>
      </c>
      <c r="H33" s="1" t="s">
        <v>72</v>
      </c>
    </row>
    <row r="34" spans="1:8" ht="31.5" x14ac:dyDescent="0.25">
      <c r="A34" s="2" t="s">
        <v>20</v>
      </c>
      <c r="B34" s="3">
        <f>G35</f>
        <v>0.16871788492455503</v>
      </c>
      <c r="D34" s="4" t="s">
        <v>94</v>
      </c>
      <c r="F34" s="1">
        <v>2</v>
      </c>
      <c r="G34" s="1">
        <f>_xlfn.POISSON.DIST($F34,$G$32,0)</f>
        <v>0.11247858994970336</v>
      </c>
      <c r="H34" s="1">
        <f>_xlfn.POISSON.DIST($F34,$G$32,1)</f>
        <v>0.17357807091003602</v>
      </c>
    </row>
    <row r="35" spans="1:8" x14ac:dyDescent="0.25">
      <c r="D35" s="4"/>
      <c r="F35" s="1">
        <v>3</v>
      </c>
      <c r="G35" s="1">
        <f>_xlfn.POISSON.DIST($F35,$G$32,0)</f>
        <v>0.16871788492455503</v>
      </c>
      <c r="H35" s="1">
        <f t="shared" ref="H35:H37" si="6">_xlfn.POISSON.DIST($F35,$G$32,1)</f>
        <v>0.34229595583459105</v>
      </c>
    </row>
    <row r="36" spans="1:8" ht="31.5" x14ac:dyDescent="0.25">
      <c r="A36" s="2" t="s">
        <v>21</v>
      </c>
      <c r="B36" s="3">
        <f>H34</f>
        <v>0.17357807091003602</v>
      </c>
      <c r="D36" s="4" t="s">
        <v>97</v>
      </c>
      <c r="F36" s="1">
        <v>4</v>
      </c>
      <c r="G36" s="1">
        <f t="shared" ref="G36:G37" si="7">_xlfn.POISSON.DIST($F36,$G$32,0)</f>
        <v>0.18980762054012446</v>
      </c>
      <c r="H36" s="1">
        <f>_xlfn.POISSON.DIST($F36,$G$32,1)</f>
        <v>0.53210357637471528</v>
      </c>
    </row>
    <row r="37" spans="1:8" x14ac:dyDescent="0.25">
      <c r="D37" s="4"/>
      <c r="F37" s="1">
        <v>5</v>
      </c>
      <c r="G37" s="1">
        <f t="shared" si="7"/>
        <v>0.17082685848611198</v>
      </c>
      <c r="H37" s="1">
        <f t="shared" si="6"/>
        <v>0.70293043486082729</v>
      </c>
    </row>
    <row r="38" spans="1:8" ht="31.5" x14ac:dyDescent="0.25">
      <c r="A38" s="2" t="s">
        <v>22</v>
      </c>
      <c r="B38" s="3">
        <f>1-H36</f>
        <v>0.46789642362528472</v>
      </c>
      <c r="D38" s="4" t="s">
        <v>98</v>
      </c>
    </row>
    <row r="39" spans="1:8" x14ac:dyDescent="0.25">
      <c r="D39" s="4"/>
    </row>
    <row r="40" spans="1:8" ht="63" x14ac:dyDescent="0.25">
      <c r="A40" s="2" t="s">
        <v>23</v>
      </c>
      <c r="D40" s="4"/>
      <c r="F40" s="1" t="s">
        <v>73</v>
      </c>
      <c r="G40" s="1">
        <v>2.5</v>
      </c>
    </row>
    <row r="41" spans="1:8" ht="31.5" x14ac:dyDescent="0.25">
      <c r="A41" s="2" t="s">
        <v>24</v>
      </c>
      <c r="B41" s="3">
        <f>G44</f>
        <v>0.21376301724973648</v>
      </c>
      <c r="D41" s="4" t="s">
        <v>94</v>
      </c>
      <c r="F41" s="1" t="s">
        <v>65</v>
      </c>
      <c r="G41" s="1" t="s">
        <v>66</v>
      </c>
      <c r="H41" s="1" t="s">
        <v>72</v>
      </c>
    </row>
    <row r="42" spans="1:8" x14ac:dyDescent="0.25">
      <c r="D42" s="4"/>
      <c r="F42" s="1">
        <v>1</v>
      </c>
      <c r="G42" s="1">
        <f>_xlfn.POISSON.DIST($F42,$G$40,0)</f>
        <v>0.20521249655974699</v>
      </c>
      <c r="H42" s="1">
        <f>_xlfn.POISSON.DIST($F42,$G$40,1)</f>
        <v>0.28729749518364578</v>
      </c>
    </row>
    <row r="43" spans="1:8" ht="31.5" x14ac:dyDescent="0.25">
      <c r="A43" s="2" t="s">
        <v>25</v>
      </c>
      <c r="B43" s="3">
        <f>1-H43</f>
        <v>0.45618688411667041</v>
      </c>
      <c r="D43" s="4" t="s">
        <v>93</v>
      </c>
      <c r="F43" s="1">
        <v>2</v>
      </c>
      <c r="G43" s="1">
        <f>_xlfn.POISSON.DIST($F43,$G$40,0)</f>
        <v>0.25651562069968376</v>
      </c>
      <c r="H43" s="1">
        <f t="shared" ref="H43:H46" si="8">_xlfn.POISSON.DIST($F43,$G$40,1)</f>
        <v>0.54381311588332959</v>
      </c>
    </row>
    <row r="44" spans="1:8" x14ac:dyDescent="0.25">
      <c r="D44" s="4"/>
      <c r="F44" s="1">
        <v>3</v>
      </c>
      <c r="G44" s="1">
        <f t="shared" ref="G44:G46" si="9">_xlfn.POISSON.DIST($F44,$G$40,0)</f>
        <v>0.21376301724973648</v>
      </c>
      <c r="H44" s="1">
        <f>_xlfn.POISSON.DIST($F44,$G$40,1)</f>
        <v>0.75757613313306593</v>
      </c>
    </row>
    <row r="45" spans="1:8" ht="31.5" x14ac:dyDescent="0.25">
      <c r="A45" s="2" t="s">
        <v>26</v>
      </c>
      <c r="B45" s="3">
        <f>H46-H43</f>
        <v>0.4141658459213643</v>
      </c>
      <c r="D45" s="4" t="s">
        <v>100</v>
      </c>
      <c r="F45" s="1">
        <v>4</v>
      </c>
      <c r="G45" s="1">
        <f t="shared" si="9"/>
        <v>0.13360188578108526</v>
      </c>
      <c r="H45" s="1">
        <f t="shared" si="8"/>
        <v>0.89117801891415127</v>
      </c>
    </row>
    <row r="46" spans="1:8" x14ac:dyDescent="0.25">
      <c r="F46" s="1">
        <v>5</v>
      </c>
      <c r="G46" s="1">
        <f t="shared" si="9"/>
        <v>6.6800942890542642E-2</v>
      </c>
      <c r="H46" s="1">
        <f t="shared" si="8"/>
        <v>0.95797896180469388</v>
      </c>
    </row>
    <row r="47" spans="1:8" ht="47.25" x14ac:dyDescent="0.25">
      <c r="A47" s="2" t="s">
        <v>27</v>
      </c>
      <c r="F47" s="1" t="s">
        <v>73</v>
      </c>
      <c r="G47" s="1">
        <v>7</v>
      </c>
      <c r="H47" s="1" t="s">
        <v>74</v>
      </c>
    </row>
    <row r="48" spans="1:8" ht="31.5" x14ac:dyDescent="0.25">
      <c r="A48" s="2" t="s">
        <v>28</v>
      </c>
      <c r="B48" s="3">
        <f>1-G52</f>
        <v>0.17377394345044517</v>
      </c>
      <c r="F48" s="1" t="s">
        <v>75</v>
      </c>
      <c r="G48" s="1" t="s">
        <v>72</v>
      </c>
    </row>
    <row r="49" spans="1:8" x14ac:dyDescent="0.25">
      <c r="A49" s="2"/>
      <c r="F49" s="1">
        <v>3</v>
      </c>
      <c r="G49" s="1">
        <f>_xlfn.EXPON.DIST(F49/60,$G$47,1)</f>
        <v>0.29531191028128662</v>
      </c>
    </row>
    <row r="50" spans="1:8" x14ac:dyDescent="0.25">
      <c r="A50" s="2"/>
      <c r="F50" s="1">
        <v>5</v>
      </c>
      <c r="G50" s="1">
        <f>_xlfn.EXPON.DIST(F50/60,$G$47,1)</f>
        <v>0.44196485422995291</v>
      </c>
    </row>
    <row r="51" spans="1:8" ht="31.5" x14ac:dyDescent="0.25">
      <c r="A51" s="2" t="s">
        <v>29</v>
      </c>
      <c r="B51" s="3">
        <f>G50</f>
        <v>0.44196485422995291</v>
      </c>
      <c r="F51" s="1">
        <v>9</v>
      </c>
      <c r="G51" s="1">
        <f t="shared" ref="G51:G52" si="10">_xlfn.EXPON.DIST(F51/60,$G$47,1)</f>
        <v>0.65006225088884473</v>
      </c>
    </row>
    <row r="52" spans="1:8" x14ac:dyDescent="0.25">
      <c r="F52" s="1">
        <v>15</v>
      </c>
      <c r="G52" s="1">
        <f t="shared" si="10"/>
        <v>0.82622605654955483</v>
      </c>
    </row>
    <row r="53" spans="1:8" ht="31.5" x14ac:dyDescent="0.25">
      <c r="A53" s="2" t="s">
        <v>30</v>
      </c>
      <c r="B53" s="3">
        <f>G51-G49</f>
        <v>0.35475034060755811</v>
      </c>
    </row>
    <row r="55" spans="1:8" ht="47.25" x14ac:dyDescent="0.25">
      <c r="A55" s="2" t="s">
        <v>34</v>
      </c>
      <c r="F55" s="1" t="s">
        <v>73</v>
      </c>
      <c r="G55" s="1">
        <v>8.5</v>
      </c>
      <c r="H55" s="1" t="s">
        <v>74</v>
      </c>
    </row>
    <row r="56" spans="1:8" ht="31.5" x14ac:dyDescent="0.25">
      <c r="A56" s="2" t="s">
        <v>31</v>
      </c>
      <c r="B56" s="3">
        <f>1-G60</f>
        <v>0.11943296826671967</v>
      </c>
      <c r="F56" s="1" t="s">
        <v>75</v>
      </c>
      <c r="G56" s="1" t="s">
        <v>72</v>
      </c>
    </row>
    <row r="57" spans="1:8" x14ac:dyDescent="0.25">
      <c r="A57" s="2"/>
      <c r="F57" s="1">
        <v>1</v>
      </c>
      <c r="G57" s="1">
        <f>_xlfn.EXPON.DIST(F57/60,$G$55,1)</f>
        <v>0.1320894882220536</v>
      </c>
    </row>
    <row r="58" spans="1:8" ht="31.5" x14ac:dyDescent="0.25">
      <c r="A58" s="2" t="s">
        <v>32</v>
      </c>
      <c r="B58" s="3">
        <f>G59-G57</f>
        <v>0.44049557982921983</v>
      </c>
      <c r="F58" s="1">
        <v>5</v>
      </c>
      <c r="G58" s="1">
        <f t="shared" ref="G58:G60" si="11">_xlfn.EXPON.DIST(F58/60,$G$55,1)</f>
        <v>0.50753571232459027</v>
      </c>
    </row>
    <row r="59" spans="1:8" x14ac:dyDescent="0.25">
      <c r="F59" s="1">
        <v>6</v>
      </c>
      <c r="G59" s="1">
        <f t="shared" si="11"/>
        <v>0.5725850680512734</v>
      </c>
    </row>
    <row r="60" spans="1:8" ht="31.5" x14ac:dyDescent="0.25">
      <c r="A60" s="2" t="s">
        <v>33</v>
      </c>
      <c r="B60" s="3">
        <f>G58</f>
        <v>0.50753571232459027</v>
      </c>
      <c r="F60" s="1">
        <v>15</v>
      </c>
      <c r="G60" s="1">
        <f t="shared" si="11"/>
        <v>0.88056703173328033</v>
      </c>
    </row>
    <row r="62" spans="1:8" ht="63" x14ac:dyDescent="0.25">
      <c r="A62" s="2" t="s">
        <v>35</v>
      </c>
      <c r="F62" s="1" t="s">
        <v>73</v>
      </c>
      <c r="G62" s="1">
        <v>3.3</v>
      </c>
      <c r="H62" s="1" t="s">
        <v>76</v>
      </c>
    </row>
    <row r="63" spans="1:8" x14ac:dyDescent="0.25">
      <c r="A63" s="2" t="s">
        <v>36</v>
      </c>
      <c r="B63" s="3">
        <f>G64</f>
        <v>0.42305018961951324</v>
      </c>
      <c r="F63" s="1" t="s">
        <v>77</v>
      </c>
      <c r="G63" s="1" t="s">
        <v>72</v>
      </c>
    </row>
    <row r="64" spans="1:8" x14ac:dyDescent="0.25">
      <c r="F64" s="1">
        <v>4</v>
      </c>
      <c r="G64" s="1">
        <f>_xlfn.EXPON.DIST(F64/24,$G$62,1)</f>
        <v>0.42305018961951324</v>
      </c>
    </row>
    <row r="65" spans="1:10" ht="31.5" x14ac:dyDescent="0.25">
      <c r="A65" s="2" t="s">
        <v>37</v>
      </c>
      <c r="B65" s="3">
        <f>G66-G65</f>
        <v>0.21787659968171535</v>
      </c>
      <c r="F65" s="1">
        <v>6</v>
      </c>
      <c r="G65" s="1">
        <f t="shared" ref="G65" si="12">_xlfn.EXPON.DIST(F65/24,$G$62,1)</f>
        <v>0.56176500753505076</v>
      </c>
    </row>
    <row r="66" spans="1:10" x14ac:dyDescent="0.25">
      <c r="A66" s="2"/>
      <c r="F66" s="1">
        <v>11</v>
      </c>
      <c r="G66" s="1">
        <f>_xlfn.EXPON.DIST(F66/24,$G$62,1)</f>
        <v>0.77964160721676612</v>
      </c>
    </row>
    <row r="67" spans="1:10" ht="31.5" x14ac:dyDescent="0.25">
      <c r="A67" s="2" t="s">
        <v>38</v>
      </c>
      <c r="B67" s="3">
        <f>1-G67</f>
        <v>3.688316740123998E-2</v>
      </c>
      <c r="F67" s="1">
        <v>24</v>
      </c>
      <c r="G67" s="1">
        <f>_xlfn.EXPON.DIST(F67/24,$G$62,1)</f>
        <v>0.96311683259876002</v>
      </c>
    </row>
    <row r="69" spans="1:10" ht="47.25" x14ac:dyDescent="0.25">
      <c r="A69" s="2" t="s">
        <v>42</v>
      </c>
      <c r="E69" s="1" t="s">
        <v>78</v>
      </c>
      <c r="F69" s="1">
        <v>4800</v>
      </c>
      <c r="G69" s="1" t="s">
        <v>83</v>
      </c>
      <c r="H69" s="1">
        <v>800</v>
      </c>
    </row>
    <row r="70" spans="1:10" x14ac:dyDescent="0.25">
      <c r="A70" s="2" t="s">
        <v>39</v>
      </c>
      <c r="B70" s="3">
        <f>1-G72</f>
        <v>0.10564977366685524</v>
      </c>
      <c r="E70" s="1" t="s">
        <v>65</v>
      </c>
      <c r="F70" s="1" t="s">
        <v>79</v>
      </c>
      <c r="G70" s="1" t="s">
        <v>80</v>
      </c>
      <c r="I70" s="1" t="s">
        <v>81</v>
      </c>
    </row>
    <row r="71" spans="1:10" x14ac:dyDescent="0.25">
      <c r="A71" s="2"/>
      <c r="E71" s="1">
        <v>4080</v>
      </c>
      <c r="F71" s="1">
        <f>(E71-$F$69)/$H$69</f>
        <v>-0.9</v>
      </c>
      <c r="G71" s="1">
        <f>_xlfn.NORM.S.DIST(F71,1)</f>
        <v>0.1840601253467595</v>
      </c>
      <c r="I71" s="1">
        <f>_xlfn.NORM.S.INV(0.2)</f>
        <v>-0.84162123357291452</v>
      </c>
    </row>
    <row r="72" spans="1:10" ht="31.5" x14ac:dyDescent="0.25">
      <c r="A72" s="2" t="s">
        <v>40</v>
      </c>
      <c r="B72" s="3">
        <f>G73-G71</f>
        <v>0.72418073900295965</v>
      </c>
      <c r="E72" s="1">
        <v>5800</v>
      </c>
      <c r="F72" s="1">
        <f t="shared" ref="F72:F73" si="13">(E72-$F$69)/$H$69</f>
        <v>1.25</v>
      </c>
      <c r="G72" s="1">
        <f t="shared" ref="G72:G73" si="14">_xlfn.NORM.S.DIST(F72,1)</f>
        <v>0.89435022633314476</v>
      </c>
      <c r="I72" s="1">
        <f>(I71*H69)+F69</f>
        <v>4126.7030131416686</v>
      </c>
      <c r="J72" s="1" t="s">
        <v>82</v>
      </c>
    </row>
    <row r="73" spans="1:10" x14ac:dyDescent="0.25">
      <c r="A73" s="2"/>
      <c r="E73" s="1">
        <v>5864</v>
      </c>
      <c r="F73" s="1">
        <f t="shared" si="13"/>
        <v>1.33</v>
      </c>
      <c r="G73" s="1">
        <f t="shared" si="14"/>
        <v>0.90824086434971918</v>
      </c>
    </row>
    <row r="74" spans="1:10" x14ac:dyDescent="0.25">
      <c r="A74" s="2" t="s">
        <v>41</v>
      </c>
      <c r="B74" s="3">
        <f>I72</f>
        <v>4126.7030131416686</v>
      </c>
    </row>
    <row r="76" spans="1:10" ht="47.25" x14ac:dyDescent="0.25">
      <c r="A76" s="2" t="s">
        <v>43</v>
      </c>
      <c r="E76" s="1" t="s">
        <v>78</v>
      </c>
      <c r="F76" s="1">
        <v>120</v>
      </c>
      <c r="G76" s="1" t="s">
        <v>83</v>
      </c>
      <c r="H76" s="1">
        <v>40</v>
      </c>
    </row>
    <row r="77" spans="1:10" ht="31.5" x14ac:dyDescent="0.25">
      <c r="A77" s="2" t="s">
        <v>44</v>
      </c>
      <c r="B77" s="3">
        <f>1-G80</f>
        <v>0.10564977366685524</v>
      </c>
      <c r="E77" s="1" t="s">
        <v>65</v>
      </c>
      <c r="F77" s="1" t="s">
        <v>79</v>
      </c>
      <c r="G77" s="1" t="s">
        <v>80</v>
      </c>
    </row>
    <row r="78" spans="1:10" x14ac:dyDescent="0.25">
      <c r="A78" s="2"/>
      <c r="E78" s="1">
        <v>82</v>
      </c>
      <c r="F78" s="1">
        <f>(E78-$F$76)/$H$76</f>
        <v>-0.95</v>
      </c>
      <c r="G78" s="1">
        <f>_xlfn.NORM.S.DIST(F78,1)</f>
        <v>0.17105612630848185</v>
      </c>
    </row>
    <row r="79" spans="1:10" x14ac:dyDescent="0.25">
      <c r="A79" s="1" t="s">
        <v>45</v>
      </c>
      <c r="B79" s="3">
        <f>G79</f>
        <v>0.22662735237686821</v>
      </c>
      <c r="E79" s="1">
        <v>90</v>
      </c>
      <c r="F79" s="1">
        <f t="shared" ref="F79:F81" si="15">(E79-$F$76)/$H$76</f>
        <v>-0.75</v>
      </c>
      <c r="G79" s="1">
        <f t="shared" ref="G79:G81" si="16">_xlfn.NORM.S.DIST(F79,1)</f>
        <v>0.22662735237686821</v>
      </c>
    </row>
    <row r="80" spans="1:10" x14ac:dyDescent="0.25">
      <c r="E80" s="1">
        <v>170</v>
      </c>
      <c r="F80" s="1">
        <f t="shared" si="15"/>
        <v>1.25</v>
      </c>
      <c r="G80" s="1">
        <f t="shared" si="16"/>
        <v>0.89435022633314476</v>
      </c>
    </row>
    <row r="81" spans="1:10" ht="31.5" x14ac:dyDescent="0.25">
      <c r="A81" s="2" t="s">
        <v>46</v>
      </c>
      <c r="B81" s="3">
        <f>G81-G78</f>
        <v>0.74043588225411616</v>
      </c>
      <c r="E81" s="1">
        <v>174</v>
      </c>
      <c r="F81" s="1">
        <f t="shared" si="15"/>
        <v>1.35</v>
      </c>
      <c r="G81" s="1">
        <f t="shared" si="16"/>
        <v>0.91149200856259804</v>
      </c>
    </row>
    <row r="83" spans="1:10" ht="66" x14ac:dyDescent="0.25">
      <c r="A83" s="2" t="s">
        <v>47</v>
      </c>
      <c r="E83" s="1" t="s">
        <v>78</v>
      </c>
      <c r="F83" s="1">
        <v>12.2</v>
      </c>
      <c r="G83" s="1" t="s">
        <v>83</v>
      </c>
      <c r="H83" s="1">
        <f>SQRT(400)</f>
        <v>20</v>
      </c>
    </row>
    <row r="84" spans="1:10" ht="31.5" x14ac:dyDescent="0.25">
      <c r="A84" s="2" t="s">
        <v>48</v>
      </c>
      <c r="B84" s="3">
        <f>G85</f>
        <v>0.35942356678200876</v>
      </c>
      <c r="E84" s="1" t="s">
        <v>65</v>
      </c>
      <c r="F84" s="1" t="s">
        <v>79</v>
      </c>
      <c r="G84" s="1" t="s">
        <v>80</v>
      </c>
    </row>
    <row r="85" spans="1:10" x14ac:dyDescent="0.25">
      <c r="E85" s="1">
        <v>5</v>
      </c>
      <c r="F85" s="1">
        <f>(E85-$F$83)/$H$83</f>
        <v>-0.36</v>
      </c>
      <c r="G85" s="1">
        <f>_xlfn.NORM.S.DIST(F85,1)</f>
        <v>0.35942356678200876</v>
      </c>
    </row>
    <row r="86" spans="1:10" ht="31.5" x14ac:dyDescent="0.25">
      <c r="A86" s="2" t="s">
        <v>49</v>
      </c>
      <c r="B86" s="3">
        <f>1-G87</f>
        <v>5.0502583474103746E-2</v>
      </c>
      <c r="E86" s="1">
        <v>20</v>
      </c>
      <c r="F86" s="1">
        <f t="shared" ref="F86:F87" si="17">(E86-$F$83)/$H$83</f>
        <v>0.39</v>
      </c>
      <c r="G86" s="1">
        <f>_xlfn.NORM.S.DIST(F86,1)</f>
        <v>0.65173172653598244</v>
      </c>
    </row>
    <row r="87" spans="1:10" x14ac:dyDescent="0.25">
      <c r="E87" s="1">
        <v>45</v>
      </c>
      <c r="F87" s="1">
        <f t="shared" si="17"/>
        <v>1.64</v>
      </c>
      <c r="G87" s="1">
        <f t="shared" ref="G87" si="18">_xlfn.NORM.S.DIST(F87,1)</f>
        <v>0.94949741652589625</v>
      </c>
    </row>
    <row r="88" spans="1:10" ht="31.5" x14ac:dyDescent="0.25">
      <c r="A88" s="2" t="s">
        <v>50</v>
      </c>
      <c r="B88" s="3">
        <f>G87-G86</f>
        <v>0.29776568998991382</v>
      </c>
    </row>
    <row r="90" spans="1:10" ht="78.75" x14ac:dyDescent="0.25">
      <c r="A90" s="2" t="s">
        <v>51</v>
      </c>
      <c r="E90" s="1" t="s">
        <v>71</v>
      </c>
      <c r="F90" s="1">
        <v>0.48</v>
      </c>
      <c r="G90" s="1" t="s">
        <v>84</v>
      </c>
      <c r="H90" s="1">
        <v>155</v>
      </c>
      <c r="I90" s="2" t="s">
        <v>85</v>
      </c>
      <c r="J90" s="1">
        <f>SQRT(F90*(1-F90)/H90)</f>
        <v>4.0128824810168079E-2</v>
      </c>
    </row>
    <row r="91" spans="1:10" ht="47.25" x14ac:dyDescent="0.25">
      <c r="A91" s="2" t="s">
        <v>52</v>
      </c>
      <c r="B91" s="3">
        <f>1-G94</f>
        <v>0.22735305858107901</v>
      </c>
      <c r="E91" s="1" t="s">
        <v>86</v>
      </c>
      <c r="F91" s="1" t="s">
        <v>79</v>
      </c>
      <c r="G91" s="1" t="s">
        <v>80</v>
      </c>
    </row>
    <row r="92" spans="1:10" x14ac:dyDescent="0.25">
      <c r="E92" s="1">
        <v>0.4</v>
      </c>
      <c r="F92" s="1">
        <f>(E92-$F$90)/$J$90</f>
        <v>-1.9935794376846312</v>
      </c>
      <c r="G92" s="1">
        <f>_xlfn.NORM.S.DIST(F92,1)</f>
        <v>2.3099017169009233E-2</v>
      </c>
    </row>
    <row r="93" spans="1:10" ht="47.25" x14ac:dyDescent="0.25">
      <c r="A93" s="2" t="s">
        <v>53</v>
      </c>
      <c r="B93" s="3">
        <f>G92</f>
        <v>2.3099017169009233E-2</v>
      </c>
      <c r="E93" s="1">
        <v>0.43</v>
      </c>
      <c r="F93" s="1">
        <f t="shared" ref="F93:F95" si="19">(E93-$F$90)/$J$90</f>
        <v>-1.2459871485528948</v>
      </c>
      <c r="G93" s="1">
        <f t="shared" ref="G93:G95" si="20">_xlfn.NORM.S.DIST(F93,1)</f>
        <v>0.10638455666264324</v>
      </c>
    </row>
    <row r="94" spans="1:10" x14ac:dyDescent="0.25">
      <c r="E94" s="1">
        <v>0.51</v>
      </c>
      <c r="F94" s="1">
        <f t="shared" si="19"/>
        <v>0.74759228913173781</v>
      </c>
      <c r="G94" s="1">
        <f t="shared" si="20"/>
        <v>0.77264694141892099</v>
      </c>
    </row>
    <row r="95" spans="1:10" ht="47.25" x14ac:dyDescent="0.25">
      <c r="A95" s="2" t="s">
        <v>54</v>
      </c>
      <c r="B95" s="3">
        <f>G95-G93</f>
        <v>0.78723088667471375</v>
      </c>
      <c r="E95" s="1">
        <v>0.53</v>
      </c>
      <c r="F95" s="1">
        <f t="shared" si="19"/>
        <v>1.2459871485528964</v>
      </c>
      <c r="G95" s="1">
        <f t="shared" si="20"/>
        <v>0.89361544333735698</v>
      </c>
    </row>
    <row r="97" spans="1:10" ht="47.25" x14ac:dyDescent="0.25">
      <c r="A97" s="2" t="s">
        <v>55</v>
      </c>
      <c r="E97" s="1" t="s">
        <v>71</v>
      </c>
      <c r="F97" s="1">
        <v>0.24</v>
      </c>
      <c r="G97" s="1" t="s">
        <v>84</v>
      </c>
      <c r="H97" s="1">
        <v>100</v>
      </c>
      <c r="I97" s="2" t="s">
        <v>85</v>
      </c>
      <c r="J97" s="1">
        <f>SQRT(F97*(1-F97)/H97)</f>
        <v>4.2708313008125248E-2</v>
      </c>
    </row>
    <row r="98" spans="1:10" ht="31.5" x14ac:dyDescent="0.25">
      <c r="A98" s="2" t="s">
        <v>57</v>
      </c>
      <c r="B98" s="3">
        <f>1-G100</f>
        <v>8.0028673115972393E-2</v>
      </c>
      <c r="E98" s="1" t="s">
        <v>86</v>
      </c>
      <c r="F98" s="1" t="s">
        <v>79</v>
      </c>
      <c r="G98" s="1" t="s">
        <v>80</v>
      </c>
      <c r="I98" s="1" t="s">
        <v>87</v>
      </c>
    </row>
    <row r="99" spans="1:10" x14ac:dyDescent="0.25">
      <c r="A99" s="2"/>
      <c r="E99" s="1">
        <v>0.2</v>
      </c>
      <c r="F99" s="1">
        <f>(E99-$F$97)/$J$97</f>
        <v>-0.93658581158169341</v>
      </c>
      <c r="G99" s="1">
        <f>_xlfn.NORM.S.DIST(F99,1)</f>
        <v>0.17448582657487111</v>
      </c>
      <c r="I99" s="1">
        <f>_xlfn.NORM.S.INV(0.75)</f>
        <v>0.67448975019608193</v>
      </c>
    </row>
    <row r="100" spans="1:10" ht="31.5" x14ac:dyDescent="0.25">
      <c r="A100" s="2" t="s">
        <v>58</v>
      </c>
      <c r="B100" s="3">
        <f>G99</f>
        <v>0.17448582657487111</v>
      </c>
      <c r="E100" s="1">
        <v>0.3</v>
      </c>
      <c r="F100" s="1">
        <f>(E100-$F$97)/$J$97</f>
        <v>1.4048787173725408</v>
      </c>
      <c r="G100" s="1">
        <f>_xlfn.NORM.S.DIST(F100,1)</f>
        <v>0.91997132688402761</v>
      </c>
      <c r="I100" s="1">
        <f>(I99*J97)+F97</f>
        <v>0.26880631937214644</v>
      </c>
    </row>
    <row r="102" spans="1:10" ht="31.5" x14ac:dyDescent="0.25">
      <c r="A102" s="2" t="s">
        <v>56</v>
      </c>
      <c r="B102" s="3">
        <f>I100</f>
        <v>0.26880631937214644</v>
      </c>
    </row>
    <row r="104" spans="1:10" ht="63" x14ac:dyDescent="0.25">
      <c r="A104" s="2" t="s">
        <v>59</v>
      </c>
      <c r="E104" s="1" t="s">
        <v>71</v>
      </c>
      <c r="F104" s="1">
        <v>0.4</v>
      </c>
      <c r="G104" s="1" t="s">
        <v>84</v>
      </c>
      <c r="H104" s="1">
        <v>600</v>
      </c>
      <c r="I104" s="2" t="s">
        <v>85</v>
      </c>
      <c r="J104" s="1">
        <f>SQRT(F104*(1-F104)/H104)</f>
        <v>0.02</v>
      </c>
    </row>
    <row r="105" spans="1:10" ht="31.5" x14ac:dyDescent="0.25">
      <c r="A105" s="2" t="s">
        <v>60</v>
      </c>
      <c r="B105" s="3">
        <f>1-G108</f>
        <v>2.275013194817932E-2</v>
      </c>
      <c r="E105" s="1" t="s">
        <v>86</v>
      </c>
      <c r="F105" s="1" t="s">
        <v>79</v>
      </c>
      <c r="G105" s="1" t="s">
        <v>80</v>
      </c>
    </row>
    <row r="106" spans="1:10" x14ac:dyDescent="0.25">
      <c r="E106" s="1">
        <v>0.38</v>
      </c>
      <c r="F106" s="1">
        <f>(E106-$F$104)/$J$104</f>
        <v>-1.0000000000000009</v>
      </c>
      <c r="G106" s="1">
        <f>_xlfn.NORM.S.DIST(F106,1)</f>
        <v>0.1586552539314568</v>
      </c>
    </row>
    <row r="107" spans="1:10" ht="31.5" x14ac:dyDescent="0.25">
      <c r="A107" s="2" t="s">
        <v>61</v>
      </c>
      <c r="B107" s="3">
        <f>G106</f>
        <v>0.1586552539314568</v>
      </c>
      <c r="E107" s="1">
        <v>0.4</v>
      </c>
      <c r="F107" s="1">
        <f t="shared" ref="F107:F108" si="21">(E107-$F$104)/$J$104</f>
        <v>0</v>
      </c>
      <c r="G107" s="1">
        <f>_xlfn.NORM.S.DIST(F107,1)</f>
        <v>0.5</v>
      </c>
    </row>
    <row r="108" spans="1:10" x14ac:dyDescent="0.25">
      <c r="E108" s="1">
        <v>0.44</v>
      </c>
      <c r="F108" s="1">
        <f t="shared" si="21"/>
        <v>1.9999999999999989</v>
      </c>
      <c r="G108" s="1">
        <f t="shared" ref="G108" si="22">_xlfn.NORM.S.DIST(F108,1)</f>
        <v>0.97724986805182068</v>
      </c>
    </row>
    <row r="109" spans="1:10" ht="31.5" x14ac:dyDescent="0.25">
      <c r="A109" s="2" t="s">
        <v>62</v>
      </c>
      <c r="B109" s="3">
        <f>G108-G107</f>
        <v>0.47724986805182068</v>
      </c>
    </row>
    <row r="111" spans="1:10" ht="50.25" x14ac:dyDescent="0.25">
      <c r="A111" s="2" t="s">
        <v>102</v>
      </c>
      <c r="E111" s="1" t="s">
        <v>118</v>
      </c>
      <c r="F111" s="1">
        <v>23</v>
      </c>
      <c r="G111" s="1" t="s">
        <v>119</v>
      </c>
      <c r="H111" s="1">
        <v>525</v>
      </c>
      <c r="I111" s="1" t="s">
        <v>84</v>
      </c>
      <c r="J111" s="1">
        <v>75</v>
      </c>
    </row>
    <row r="112" spans="1:10" ht="31.5" x14ac:dyDescent="0.25">
      <c r="A112" s="2" t="s">
        <v>103</v>
      </c>
      <c r="B112" s="3">
        <f>G114</f>
        <v>1.1671101006445406E-2</v>
      </c>
    </row>
    <row r="113" spans="1:10" x14ac:dyDescent="0.25">
      <c r="E113" s="1" t="s">
        <v>120</v>
      </c>
      <c r="F113" s="1" t="s">
        <v>121</v>
      </c>
      <c r="G113" s="1" t="s">
        <v>122</v>
      </c>
    </row>
    <row r="114" spans="1:10" ht="31.5" x14ac:dyDescent="0.25">
      <c r="A114" s="2" t="s">
        <v>104</v>
      </c>
      <c r="B114" s="3">
        <f>1-G115</f>
        <v>1.1671101006445417E-2</v>
      </c>
      <c r="E114" s="1">
        <v>17</v>
      </c>
      <c r="F114" s="1">
        <f>(E114-$F$111)/SQRT($H$111/$J$111)</f>
        <v>-2.2677868380553634</v>
      </c>
      <c r="G114" s="1">
        <f>_xlfn.NORM.S.DIST(F114,1)</f>
        <v>1.1671101006445406E-2</v>
      </c>
    </row>
    <row r="115" spans="1:10" x14ac:dyDescent="0.25">
      <c r="E115" s="1">
        <v>29</v>
      </c>
      <c r="F115" s="1">
        <f>(E115-$F$111)/SQRT($H$111/$J$111)</f>
        <v>2.2677868380553634</v>
      </c>
      <c r="G115" s="1">
        <f>_xlfn.NORM.S.DIST(F115,1)</f>
        <v>0.98832889899355458</v>
      </c>
    </row>
    <row r="116" spans="1:10" ht="31.5" x14ac:dyDescent="0.25">
      <c r="A116" s="2" t="s">
        <v>105</v>
      </c>
      <c r="B116" s="3">
        <f>G115-G114</f>
        <v>0.97665779798710917</v>
      </c>
    </row>
    <row r="118" spans="1:10" ht="47.25" x14ac:dyDescent="0.25">
      <c r="A118" s="2" t="s">
        <v>106</v>
      </c>
      <c r="E118" s="1" t="s">
        <v>118</v>
      </c>
      <c r="F118" s="1">
        <v>19</v>
      </c>
      <c r="G118" s="1" t="s">
        <v>123</v>
      </c>
      <c r="H118" s="1">
        <v>29</v>
      </c>
      <c r="I118" s="1" t="s">
        <v>84</v>
      </c>
      <c r="J118" s="1">
        <v>95</v>
      </c>
    </row>
    <row r="119" spans="1:10" ht="31.5" x14ac:dyDescent="0.25">
      <c r="A119" s="2" t="s">
        <v>107</v>
      </c>
      <c r="B119" s="3">
        <f>1-G121</f>
        <v>0.97813022193237109</v>
      </c>
    </row>
    <row r="120" spans="1:10" x14ac:dyDescent="0.25">
      <c r="E120" s="1" t="s">
        <v>120</v>
      </c>
      <c r="F120" s="1" t="s">
        <v>121</v>
      </c>
      <c r="G120" s="1" t="s">
        <v>122</v>
      </c>
    </row>
    <row r="121" spans="1:10" ht="31.5" x14ac:dyDescent="0.25">
      <c r="A121" s="2" t="s">
        <v>108</v>
      </c>
      <c r="B121" s="3">
        <f>G122</f>
        <v>0.91058810807457768</v>
      </c>
      <c r="E121" s="1">
        <v>13</v>
      </c>
      <c r="F121" s="1">
        <f>(E121-$F$118)/($H$118/SQRT($J$118))</f>
        <v>-2.0165781403053029</v>
      </c>
      <c r="G121" s="1">
        <f>_xlfn.NORM.S.DIST(F121,1)</f>
        <v>2.186977806762894E-2</v>
      </c>
    </row>
    <row r="122" spans="1:10" x14ac:dyDescent="0.25">
      <c r="E122" s="1">
        <v>23</v>
      </c>
      <c r="F122" s="1">
        <f>(E122-$F$118)/($H$118/SQRT($J$118))</f>
        <v>1.3443854268702018</v>
      </c>
      <c r="G122" s="1">
        <f>_xlfn.NORM.S.DIST(F122,1)</f>
        <v>0.91058810807457768</v>
      </c>
    </row>
    <row r="123" spans="1:10" ht="31.5" x14ac:dyDescent="0.25">
      <c r="A123" s="2" t="s">
        <v>109</v>
      </c>
      <c r="B123" s="3">
        <f>G122-G121</f>
        <v>0.88871833000694878</v>
      </c>
    </row>
    <row r="125" spans="1:10" ht="34.5" x14ac:dyDescent="0.25">
      <c r="A125" s="2" t="s">
        <v>110</v>
      </c>
      <c r="G125" s="1" t="s">
        <v>119</v>
      </c>
      <c r="H125" s="1">
        <v>525</v>
      </c>
      <c r="I125" s="1" t="s">
        <v>84</v>
      </c>
      <c r="J125" s="1">
        <v>75</v>
      </c>
    </row>
    <row r="126" spans="1:10" ht="34.5" x14ac:dyDescent="0.25">
      <c r="A126" s="2" t="s">
        <v>111</v>
      </c>
      <c r="B126" s="3">
        <f>H128</f>
        <v>0.11783725810946862</v>
      </c>
    </row>
    <row r="127" spans="1:10" ht="47.25" x14ac:dyDescent="0.25">
      <c r="F127" s="1" t="s">
        <v>124</v>
      </c>
      <c r="G127" s="2" t="s">
        <v>125</v>
      </c>
      <c r="H127" s="1" t="s">
        <v>126</v>
      </c>
    </row>
    <row r="128" spans="1:10" ht="34.5" x14ac:dyDescent="0.25">
      <c r="A128" s="2" t="s">
        <v>112</v>
      </c>
      <c r="B128" s="3">
        <f>1-H129</f>
        <v>8.0624868270553041E-2</v>
      </c>
      <c r="F128" s="1">
        <v>425</v>
      </c>
      <c r="G128" s="1">
        <f>($J$125-1)*F128/$H$125</f>
        <v>59.904761904761905</v>
      </c>
      <c r="H128" s="1">
        <f>_xlfn.CHISQ.DIST(G128,$J$125-1,1)</f>
        <v>0.11783725810946862</v>
      </c>
    </row>
    <row r="129" spans="1:10" x14ac:dyDescent="0.25">
      <c r="F129" s="1">
        <v>650</v>
      </c>
      <c r="G129" s="1">
        <f>($J$125-1)*F129/$H$125</f>
        <v>91.61904761904762</v>
      </c>
      <c r="H129" s="1">
        <f>_xlfn.CHISQ.DIST(G129,$J$125-1,1)</f>
        <v>0.91937513172944696</v>
      </c>
    </row>
    <row r="130" spans="1:10" ht="34.5" x14ac:dyDescent="0.25">
      <c r="A130" s="2" t="s">
        <v>113</v>
      </c>
      <c r="B130" s="3">
        <f>H129-H128</f>
        <v>0.8015378736199783</v>
      </c>
    </row>
    <row r="132" spans="1:10" ht="31.5" x14ac:dyDescent="0.25">
      <c r="A132" s="2" t="s">
        <v>114</v>
      </c>
      <c r="G132" s="1" t="s">
        <v>123</v>
      </c>
      <c r="H132" s="1">
        <v>29</v>
      </c>
      <c r="I132" s="1" t="s">
        <v>84</v>
      </c>
      <c r="J132" s="1">
        <v>95</v>
      </c>
    </row>
    <row r="133" spans="1:10" ht="31.5" x14ac:dyDescent="0.25">
      <c r="A133" s="2" t="s">
        <v>115</v>
      </c>
      <c r="B133" s="3">
        <f>1-H135</f>
        <v>0.91852224692547457</v>
      </c>
    </row>
    <row r="134" spans="1:10" ht="47.25" x14ac:dyDescent="0.25">
      <c r="E134" s="1" t="s">
        <v>127</v>
      </c>
      <c r="F134" s="1" t="s">
        <v>124</v>
      </c>
      <c r="G134" s="2" t="s">
        <v>125</v>
      </c>
      <c r="H134" s="1" t="s">
        <v>126</v>
      </c>
    </row>
    <row r="135" spans="1:10" ht="31.5" x14ac:dyDescent="0.25">
      <c r="A135" s="2" t="s">
        <v>116</v>
      </c>
      <c r="B135" s="3">
        <f>H136</f>
        <v>0.83727200054907625</v>
      </c>
      <c r="E135" s="1">
        <v>26</v>
      </c>
      <c r="F135" s="1">
        <f>E135^2</f>
        <v>676</v>
      </c>
      <c r="G135" s="1">
        <f>($J$132-1)*F135/$H$132^2</f>
        <v>75.557669441141499</v>
      </c>
      <c r="H135" s="1">
        <f>_xlfn.CHISQ.DIST(G135,$J$132-1,1)</f>
        <v>8.1477753074525427E-2</v>
      </c>
    </row>
    <row r="136" spans="1:10" x14ac:dyDescent="0.25">
      <c r="E136" s="1">
        <v>31</v>
      </c>
      <c r="F136" s="1">
        <f>E136^2</f>
        <v>961</v>
      </c>
      <c r="G136" s="1">
        <f>($J$132-1)*F136/$H$132^2</f>
        <v>107.41260404280618</v>
      </c>
      <c r="H136" s="1">
        <f>_xlfn.CHISQ.DIST(G136,$J$132-1,1)</f>
        <v>0.83727200054907625</v>
      </c>
    </row>
    <row r="137" spans="1:10" ht="31.5" x14ac:dyDescent="0.25">
      <c r="A137" s="2" t="s">
        <v>117</v>
      </c>
      <c r="B137" s="3">
        <f>H136-H135</f>
        <v>0.75579424747455082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Problems</vt:lpstr>
      <vt:lpstr>Answers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Schulman</dc:creator>
  <cp:lastModifiedBy>Craig Schulman</cp:lastModifiedBy>
  <dcterms:created xsi:type="dcterms:W3CDTF">2022-09-11T18:43:12Z</dcterms:created>
  <dcterms:modified xsi:type="dcterms:W3CDTF">2024-02-04T18:12:03Z</dcterms:modified>
</cp:coreProperties>
</file>