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ulman\Documents\cts1\TEACH\Econ Data Analysis\F23\"/>
    </mc:Choice>
  </mc:AlternateContent>
  <xr:revisionPtr revIDLastSave="0" documentId="13_ncr:1_{539D60FD-9C86-4401-A653-9AD21E9D6058}" xr6:coauthVersionLast="47" xr6:coauthVersionMax="47" xr10:uidLastSave="{00000000-0000-0000-0000-000000000000}"/>
  <bookViews>
    <workbookView xWindow="28680" yWindow="-120" windowWidth="29040" windowHeight="15840" xr2:uid="{C68EF28D-1F97-4200-BCFA-CD97ABBF2B37}"/>
  </bookViews>
  <sheets>
    <sheet name="Problems" sheetId="1" r:id="rId1"/>
    <sheet name="Solu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3" l="1"/>
  <c r="B116" i="3"/>
  <c r="D125" i="3"/>
  <c r="F123" i="3"/>
  <c r="E123" i="3"/>
  <c r="D123" i="3"/>
  <c r="C123" i="3"/>
  <c r="F122" i="3"/>
  <c r="E122" i="3"/>
  <c r="D122" i="3"/>
  <c r="C122" i="3"/>
  <c r="F121" i="3"/>
  <c r="E121" i="3"/>
  <c r="D121" i="3"/>
  <c r="C121" i="3"/>
  <c r="F118" i="3"/>
  <c r="E118" i="3"/>
  <c r="D118" i="3"/>
  <c r="C118" i="3"/>
  <c r="F117" i="3"/>
  <c r="E117" i="3"/>
  <c r="D117" i="3"/>
  <c r="C117" i="3"/>
  <c r="F116" i="3"/>
  <c r="E116" i="3"/>
  <c r="D116" i="3"/>
  <c r="C116" i="3"/>
  <c r="B104" i="3"/>
  <c r="B91" i="3"/>
  <c r="B90" i="3"/>
  <c r="H93" i="3"/>
  <c r="G93" i="3"/>
  <c r="F93" i="3"/>
  <c r="H91" i="3"/>
  <c r="H92" i="3"/>
  <c r="H90" i="3"/>
  <c r="G91" i="3"/>
  <c r="G92" i="3"/>
  <c r="G90" i="3"/>
  <c r="F92" i="3"/>
  <c r="F91" i="3"/>
  <c r="F90" i="3"/>
  <c r="E92" i="3"/>
  <c r="E91" i="3"/>
  <c r="E90" i="3"/>
  <c r="B86" i="3"/>
  <c r="B85" i="3"/>
  <c r="F86" i="3"/>
  <c r="F85" i="3"/>
  <c r="E86" i="3"/>
  <c r="E85" i="3"/>
  <c r="B81" i="3"/>
  <c r="B80" i="3"/>
  <c r="B66" i="3"/>
  <c r="B65" i="3"/>
  <c r="B61" i="3"/>
  <c r="B60" i="3"/>
  <c r="B48" i="3"/>
  <c r="B47" i="3"/>
  <c r="B36" i="3"/>
  <c r="B35" i="3"/>
  <c r="B30" i="3"/>
  <c r="C100" i="3"/>
  <c r="D98" i="3" s="1"/>
  <c r="E98" i="3" s="1"/>
  <c r="C100" i="1"/>
  <c r="D99" i="3" l="1"/>
  <c r="E99" i="3" s="1"/>
  <c r="D96" i="3"/>
  <c r="E96" i="3" s="1"/>
  <c r="D97" i="3"/>
  <c r="E97" i="3" s="1"/>
  <c r="E100" i="3" l="1"/>
  <c r="B103" i="3" s="1"/>
</calcChain>
</file>

<file path=xl/sharedStrings.xml><?xml version="1.0" encoding="utf-8"?>
<sst xmlns="http://schemas.openxmlformats.org/spreadsheetml/2006/main" count="238" uniqueCount="86">
  <si>
    <t>Problems will be very similar to those that follow.</t>
  </si>
  <si>
    <t>Answers</t>
  </si>
  <si>
    <t xml:space="preserve">a. Test Statistic = </t>
  </si>
  <si>
    <t xml:space="preserve">b. Critical value = </t>
  </si>
  <si>
    <t>c. Conclusion</t>
  </si>
  <si>
    <t>Reject H0</t>
  </si>
  <si>
    <t>Fail to Reject H0</t>
  </si>
  <si>
    <t>Fail to Reject</t>
  </si>
  <si>
    <t>ECMT 461 Exam 3 Example Problems</t>
  </si>
  <si>
    <t>Exam 3 will be administered online in Canvas and you will solve all problems in Excel.  You may use any empty space to the right of the "Answers" column B for intermediate calculations.  If you do not show your formulas, we can not give partial credit.</t>
  </si>
  <si>
    <t>The following regression output relates the Death Rate Related to Heart Disease (Y measured in deaths per 100,000 population) to the Wine Consumption (X measured in liters per person) for a sample of 21 countries: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</si>
  <si>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</si>
  <si>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</si>
  <si>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</si>
  <si>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</si>
  <si>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</si>
  <si>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</si>
  <si>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</si>
  <si>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</si>
  <si>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</si>
  <si>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</si>
  <si>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Regression</t>
  </si>
  <si>
    <t>Residual</t>
  </si>
  <si>
    <t>Total</t>
  </si>
  <si>
    <t>Coefficients</t>
  </si>
  <si>
    <t>t Stat</t>
  </si>
  <si>
    <t>Intercept</t>
  </si>
  <si>
    <t>Wine Consumption</t>
  </si>
  <si>
    <t>Death Rate</t>
  </si>
  <si>
    <t>1. Based on this output, provide an interpretation of the regression “R Square”</t>
  </si>
  <si>
    <t>4. Provide a test of the hypothesis that the coefficient on Wine Consumption is equal to -10 versus the alternative hypothesis that it is less than -10 with significance level α=0.05.</t>
  </si>
  <si>
    <t>Source of Variation</t>
  </si>
  <si>
    <t>Between Groups (SSG)</t>
  </si>
  <si>
    <t>Within Groups (SSW)</t>
  </si>
  <si>
    <t>Among NCAA Baseball pitchers from the "Power 5" conferences (ACC, Big-12, Big Ten, PAC-12 and SEC) a one-way ANOVA analysis of pitcher Earned Run Averages (ERA) provided the following results:</t>
  </si>
  <si>
    <t>5. Provide a test of the hypothesis that the population means for ERA are the same across the 5 conferences versus the alternative that they are not jointly equal with significance level α=0.05.</t>
  </si>
  <si>
    <r>
      <t>(S</t>
    </r>
    <r>
      <rPr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>)</t>
    </r>
  </si>
  <si>
    <r>
      <t>(S</t>
    </r>
    <r>
      <rPr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)</t>
    </r>
  </si>
  <si>
    <r>
      <t>In addition, the sample standard deviation for Death Rates (S</t>
    </r>
    <r>
      <rPr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>) and Wine Consumption (S</t>
    </r>
    <r>
      <rPr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) are as follows:</t>
    </r>
  </si>
  <si>
    <r>
      <t>2. What is the sample correlation (r</t>
    </r>
    <r>
      <rPr>
        <vertAlign val="subscript"/>
        <sz val="12"/>
        <color theme="1"/>
        <rFont val="Times New Roman"/>
        <family val="1"/>
      </rPr>
      <t>xy</t>
    </r>
    <r>
      <rPr>
        <sz val="12"/>
        <color theme="1"/>
        <rFont val="Times New Roman"/>
        <family val="1"/>
      </rPr>
      <t>) between Death Rates and Wine Consumption?</t>
    </r>
  </si>
  <si>
    <r>
      <t xml:space="preserve">3. Based on the regression output, what happens to the Death Rate if Wine Consumption is 1 liter </t>
    </r>
    <r>
      <rPr>
        <b/>
        <sz val="12"/>
        <color theme="1"/>
        <rFont val="Times New Roman"/>
        <family val="1"/>
      </rPr>
      <t xml:space="preserve">smaller </t>
    </r>
    <r>
      <rPr>
        <sz val="12"/>
        <color theme="1"/>
        <rFont val="Times New Roman"/>
        <family val="1"/>
      </rPr>
      <t xml:space="preserve">(Wine Consumption goes </t>
    </r>
    <r>
      <rPr>
        <b/>
        <sz val="12"/>
        <color theme="1"/>
        <rFont val="Times New Roman"/>
        <family val="1"/>
      </rPr>
      <t>down</t>
    </r>
    <r>
      <rPr>
        <sz val="12"/>
        <color theme="1"/>
        <rFont val="Times New Roman"/>
        <family val="1"/>
      </rPr>
      <t xml:space="preserve"> by 1 liter)?</t>
    </r>
  </si>
  <si>
    <t>A group of 3 real estate agents (Groups) were asked to assess the values of each of 5 different houses (Blocks).  A two-way (without replication) ANOVA analysis provided the following results.</t>
  </si>
  <si>
    <t>Rows (Houses or Blocks) (SSB)</t>
  </si>
  <si>
    <t>Columns (Agents or Groups) (SSG)</t>
  </si>
  <si>
    <t>Error (SSE)</t>
  </si>
  <si>
    <t>6. Provide a test of the hypothesis that the population means across the 3 Agents (groups) are the same with significance level α=0.05.</t>
  </si>
  <si>
    <t>7. Provide a test of the hypothesis that the population means across the 5 Houses (blocks) are the same with significance level α=0.05.</t>
  </si>
  <si>
    <t>To examine the relationship between heart disease and consumption of green leafy vegetables, random samples are drawn from 6 different States to produce the following sample correlation coefficients:</t>
  </si>
  <si>
    <t>State</t>
  </si>
  <si>
    <t>Correlation Coefficient</t>
  </si>
  <si>
    <r>
      <t>(r</t>
    </r>
    <r>
      <rPr>
        <vertAlign val="subscript"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)</t>
    </r>
  </si>
  <si>
    <t>Sample Size</t>
  </si>
  <si>
    <r>
      <t>(n</t>
    </r>
    <r>
      <rPr>
        <vertAlign val="subscript"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)</t>
    </r>
  </si>
  <si>
    <r>
      <t>8. Provide a test of the hypothesis that there is no association between heart disease and vegetable consumption (that the population correlation is zero) against the alternative that H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is not true for State 4 with significance level α=0.05.</t>
    </r>
  </si>
  <si>
    <t>A random sample of individuals that recently relocated to Texas from other U.S. States was surveyed asking the primary reason for their relocation to Texas.  The survey produced the following results:</t>
  </si>
  <si>
    <t>Relocated to Texas From</t>
  </si>
  <si>
    <t>Reason for Moving</t>
  </si>
  <si>
    <t>Wisconsin</t>
  </si>
  <si>
    <t>Pennsylvania</t>
  </si>
  <si>
    <t>New York</t>
  </si>
  <si>
    <t>Michigan</t>
  </si>
  <si>
    <t>Row Totals</t>
  </si>
  <si>
    <t>Taxes</t>
  </si>
  <si>
    <t>Climate</t>
  </si>
  <si>
    <t>Job Related</t>
  </si>
  <si>
    <t>Column Totals</t>
  </si>
  <si>
    <t>In a particular game of chance a wheel is spun to yield one of 4 possible outcomes.  If the game is "fair" each outcome should have an equal probability of occuring.  The wheel is spun 100 times to produce the following results:</t>
  </si>
  <si>
    <t>Outcome</t>
  </si>
  <si>
    <t>Observed</t>
  </si>
  <si>
    <r>
      <t xml:space="preserve">9. Provide a test of the hypothesis that correlation between heart disease and vegetable consumption for </t>
    </r>
    <r>
      <rPr>
        <b/>
        <sz val="12"/>
        <color theme="1"/>
        <rFont val="Times New Roman"/>
        <family val="1"/>
      </rPr>
      <t>State 1</t>
    </r>
    <r>
      <rPr>
        <sz val="12"/>
        <color theme="1"/>
        <rFont val="Times New Roman"/>
        <family val="1"/>
      </rPr>
      <t xml:space="preserve"> is equal to that of </t>
    </r>
    <r>
      <rPr>
        <b/>
        <sz val="12"/>
        <color theme="1"/>
        <rFont val="Times New Roman"/>
        <family val="1"/>
      </rPr>
      <t>State 5</t>
    </r>
    <r>
      <rPr>
        <sz val="12"/>
        <color theme="1"/>
        <rFont val="Times New Roman"/>
        <family val="1"/>
      </rPr>
      <t>, versus the alternative hypothesis that the correlation for State 5 is less (that is, more negative) with significance level α=0.05.</t>
    </r>
  </si>
  <si>
    <r>
      <t xml:space="preserve">10. Provide a test of the hypothesis that the correlations </t>
    </r>
    <r>
      <rPr>
        <sz val="12"/>
        <color theme="1"/>
        <rFont val="Times New Roman"/>
        <family val="1"/>
      </rPr>
      <t xml:space="preserve">between heart disease and vegetable consumption for </t>
    </r>
    <r>
      <rPr>
        <b/>
        <sz val="12"/>
        <color theme="1"/>
        <rFont val="Times New Roman"/>
        <family val="1"/>
      </rPr>
      <t>States 2, 3, and 6</t>
    </r>
    <r>
      <rPr>
        <sz val="12"/>
        <color theme="1"/>
        <rFont val="Times New Roman"/>
        <family val="1"/>
      </rPr>
      <t xml:space="preserve"> (and only those three States) are jointly equal to one another versus the alternative hypothesis that H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is not true</t>
    </r>
    <r>
      <rPr>
        <sz val="12"/>
        <color theme="1"/>
        <rFont val="Century Schoolbook"/>
        <family val="1"/>
      </rPr>
      <t xml:space="preserve"> with significance level α=0.1.</t>
    </r>
  </si>
  <si>
    <t>11.  Provide a test of whether the wheel is "fair" at a significance level of α=0.05.</t>
  </si>
  <si>
    <t>12. Provide a test of whether the State of origin and Reason for Moving are statistically independent at α=5%.</t>
  </si>
  <si>
    <t>SOLUTIONS</t>
  </si>
  <si>
    <t>The regression explains 43.74% of the variation in Death Rates</t>
  </si>
  <si>
    <t>Death Rates go up by 19.683</t>
  </si>
  <si>
    <r>
      <t>8. Provide a test of the hypothesis that there is no association between heart disease and vegetable consumption (that the population correlation is zero) against the alternative that H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is not true for </t>
    </r>
    <r>
      <rPr>
        <b/>
        <sz val="12"/>
        <color theme="1"/>
        <rFont val="Times New Roman"/>
        <family val="1"/>
      </rPr>
      <t>State 4</t>
    </r>
    <r>
      <rPr>
        <sz val="12"/>
        <color theme="1"/>
        <rFont val="Times New Roman"/>
        <family val="1"/>
      </rPr>
      <t xml:space="preserve"> with significance level α=0.05.</t>
    </r>
  </si>
  <si>
    <t>Zr</t>
  </si>
  <si>
    <t>n-3</t>
  </si>
  <si>
    <t>(n-3)zr^2</t>
  </si>
  <si>
    <t>(n-3)zr</t>
  </si>
  <si>
    <t>Totals</t>
  </si>
  <si>
    <t>Expected</t>
  </si>
  <si>
    <t>(O-E)^2/E</t>
  </si>
  <si>
    <t>((O-E)^2)/E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</si>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</sst>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entury Schoolbook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4" fontId="1" fillId="2" borderId="0" xfId="0" applyNumberFormat="1" applyFont="1" applyFill="1"/>
    <xf numFmtId="0" fontId="1" fillId="0" borderId="2" xfId="0" applyFont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1089661</xdr:colOff>
      <xdr:row>28</xdr:row>
      <xdr:rowOff>160020</xdr:rowOff>
    </xdr:from>
    <xdr:to>
      <xdr:col>6</xdr:col>
      <xdr:colOff>604933</xdr:colOff>
      <xdr:row>30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7070FA-CBFE-DFC6-2D1F-867B844C9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8861" y="7612380"/>
          <a:ext cx="4239672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A352-EEAE-48A5-A0E5-2249E16777E2}">
  <dimension ref="A1:F118"/>
  <sheetViews>
    <sheetView tabSelected="1" zoomScale="125" zoomScaleNormal="125" workbookViewId="0">
      <selection activeCell="A2" sqref="A2"/>
    </sheetView>
  </sheetViews>
  <sheetFormatPr defaultColWidth="9.140625" defaultRowHeight="15.75" x14ac:dyDescent="0.25"/>
  <cols>
    <col min="1" max="1" width="57.7109375" style="2" customWidth="1"/>
    <col min="2" max="8" width="17.7109375" style="1" customWidth="1"/>
    <col min="9" max="16384" width="9.140625" style="1"/>
  </cols>
  <sheetData>
    <row r="1" spans="1:6" x14ac:dyDescent="0.25">
      <c r="A1" s="2" t="s">
        <v>8</v>
      </c>
    </row>
    <row r="2" spans="1:6" ht="87" customHeight="1" x14ac:dyDescent="0.25">
      <c r="A2" s="2" t="s">
        <v>9</v>
      </c>
    </row>
    <row r="3" spans="1:6" x14ac:dyDescent="0.25">
      <c r="A3" s="2" t="s">
        <v>0</v>
      </c>
    </row>
    <row r="4" spans="1:6" x14ac:dyDescent="0.25">
      <c r="B4" s="1" t="s">
        <v>1</v>
      </c>
    </row>
    <row r="6" spans="1:6" ht="63.75" thickBot="1" x14ac:dyDescent="0.3">
      <c r="A6" s="2" t="s">
        <v>10</v>
      </c>
    </row>
    <row r="7" spans="1:6" ht="16.5" thickBot="1" x14ac:dyDescent="0.3">
      <c r="A7" s="32" t="s">
        <v>11</v>
      </c>
      <c r="B7" s="32"/>
    </row>
    <row r="8" spans="1:6" x14ac:dyDescent="0.25">
      <c r="A8" s="10" t="s">
        <v>12</v>
      </c>
      <c r="B8" s="11">
        <v>0.6613</v>
      </c>
    </row>
    <row r="9" spans="1:6" x14ac:dyDescent="0.25">
      <c r="A9" s="10" t="s">
        <v>13</v>
      </c>
      <c r="B9" s="11">
        <v>0.43740000000000001</v>
      </c>
    </row>
    <row r="10" spans="1:6" x14ac:dyDescent="0.25">
      <c r="A10" s="10" t="s">
        <v>14</v>
      </c>
      <c r="B10" s="11">
        <v>0.4078</v>
      </c>
    </row>
    <row r="11" spans="1:6" x14ac:dyDescent="0.25">
      <c r="A11" s="10" t="s">
        <v>15</v>
      </c>
      <c r="B11" s="11">
        <v>56.301200000000001</v>
      </c>
    </row>
    <row r="12" spans="1:6" ht="16.5" thickBot="1" x14ac:dyDescent="0.3">
      <c r="A12" s="5" t="s">
        <v>16</v>
      </c>
      <c r="B12" s="12">
        <v>21</v>
      </c>
    </row>
    <row r="13" spans="1:6" x14ac:dyDescent="0.25">
      <c r="A13" s="1"/>
    </row>
    <row r="14" spans="1:6" ht="16.5" thickBot="1" x14ac:dyDescent="0.3">
      <c r="A14" s="10" t="s">
        <v>17</v>
      </c>
    </row>
    <row r="15" spans="1:6" ht="16.5" thickBot="1" x14ac:dyDescent="0.3">
      <c r="A15" s="9"/>
      <c r="B15" s="9" t="s">
        <v>18</v>
      </c>
      <c r="C15" s="9" t="s">
        <v>19</v>
      </c>
      <c r="D15" s="9" t="s">
        <v>20</v>
      </c>
      <c r="E15" s="9"/>
      <c r="F15" s="9"/>
    </row>
    <row r="16" spans="1:6" x14ac:dyDescent="0.25">
      <c r="A16" s="10" t="s">
        <v>21</v>
      </c>
      <c r="B16" s="11">
        <v>1</v>
      </c>
      <c r="C16" s="11">
        <v>46817.510999999999</v>
      </c>
      <c r="D16" s="11">
        <v>46817.510999999999</v>
      </c>
      <c r="E16" s="11"/>
      <c r="F16" s="11"/>
    </row>
    <row r="17" spans="1:6" x14ac:dyDescent="0.25">
      <c r="A17" s="10" t="s">
        <v>22</v>
      </c>
      <c r="B17" s="11">
        <v>19</v>
      </c>
      <c r="C17" s="11">
        <v>60226.775000000001</v>
      </c>
      <c r="D17" s="11">
        <v>3169.83</v>
      </c>
    </row>
    <row r="18" spans="1:6" ht="16.5" thickBot="1" x14ac:dyDescent="0.3">
      <c r="A18" s="5" t="s">
        <v>23</v>
      </c>
      <c r="B18" s="12">
        <v>20</v>
      </c>
      <c r="C18" s="12">
        <v>107044.28599999999</v>
      </c>
      <c r="D18" s="5"/>
      <c r="E18" s="5"/>
      <c r="F18" s="5"/>
    </row>
    <row r="19" spans="1:6" ht="16.5" thickBot="1" x14ac:dyDescent="0.3">
      <c r="A19" s="1"/>
    </row>
    <row r="20" spans="1:6" ht="16.5" thickBot="1" x14ac:dyDescent="0.3">
      <c r="A20" s="9"/>
      <c r="B20" s="9" t="s">
        <v>24</v>
      </c>
      <c r="C20" s="13" t="s">
        <v>15</v>
      </c>
      <c r="D20" s="9" t="s">
        <v>25</v>
      </c>
      <c r="E20" s="9"/>
    </row>
    <row r="21" spans="1:6" x14ac:dyDescent="0.25">
      <c r="A21" s="10" t="s">
        <v>26</v>
      </c>
      <c r="B21" s="11">
        <v>239.14699999999999</v>
      </c>
      <c r="C21" s="11">
        <v>19.032</v>
      </c>
      <c r="D21" s="11">
        <v>12.565</v>
      </c>
      <c r="E21" s="11"/>
    </row>
    <row r="22" spans="1:6" ht="16.5" thickBot="1" x14ac:dyDescent="0.3">
      <c r="A22" s="5" t="s">
        <v>27</v>
      </c>
      <c r="B22" s="12">
        <v>-19.683</v>
      </c>
      <c r="C22" s="12">
        <v>5.1210000000000004</v>
      </c>
      <c r="D22" s="12">
        <v>-3.843</v>
      </c>
      <c r="E22" s="12"/>
    </row>
    <row r="23" spans="1:6" ht="16.5" thickBot="1" x14ac:dyDescent="0.3"/>
    <row r="24" spans="1:6" ht="37.5" x14ac:dyDescent="0.35">
      <c r="A24" s="2" t="s">
        <v>38</v>
      </c>
      <c r="B24" s="14" t="s">
        <v>28</v>
      </c>
      <c r="C24" s="15" t="s">
        <v>27</v>
      </c>
    </row>
    <row r="25" spans="1:6" ht="19.5" thickBot="1" x14ac:dyDescent="0.3">
      <c r="B25" s="16" t="s">
        <v>36</v>
      </c>
      <c r="C25" s="17" t="s">
        <v>37</v>
      </c>
    </row>
    <row r="26" spans="1:6" ht="16.5" thickBot="1" x14ac:dyDescent="0.3">
      <c r="B26" s="16">
        <v>73.159000000000006</v>
      </c>
      <c r="C26" s="17">
        <v>2.4580000000000002</v>
      </c>
    </row>
    <row r="28" spans="1:6" ht="31.5" x14ac:dyDescent="0.25">
      <c r="A28" s="2" t="s">
        <v>29</v>
      </c>
      <c r="B28" s="6"/>
    </row>
    <row r="30" spans="1:6" ht="34.5" x14ac:dyDescent="0.25">
      <c r="A30" s="2" t="s">
        <v>39</v>
      </c>
      <c r="B30" s="6"/>
    </row>
    <row r="32" spans="1:6" ht="47.25" x14ac:dyDescent="0.25">
      <c r="A32" s="2" t="s">
        <v>40</v>
      </c>
      <c r="B32" s="7"/>
    </row>
    <row r="34" spans="1:3" ht="47.25" x14ac:dyDescent="0.25">
      <c r="A34" s="2" t="s">
        <v>30</v>
      </c>
    </row>
    <row r="35" spans="1:3" x14ac:dyDescent="0.25">
      <c r="A35" s="3" t="s">
        <v>2</v>
      </c>
      <c r="B35" s="4"/>
    </row>
    <row r="36" spans="1:3" x14ac:dyDescent="0.25">
      <c r="A36" s="3" t="s">
        <v>3</v>
      </c>
      <c r="B36" s="4"/>
    </row>
    <row r="37" spans="1:3" x14ac:dyDescent="0.25">
      <c r="A37" s="3" t="s">
        <v>4</v>
      </c>
      <c r="B37" s="4"/>
    </row>
    <row r="39" spans="1:3" ht="63" x14ac:dyDescent="0.25">
      <c r="A39" s="2" t="s">
        <v>34</v>
      </c>
    </row>
    <row r="40" spans="1:3" ht="16.5" thickBot="1" x14ac:dyDescent="0.3">
      <c r="A40" s="1" t="s">
        <v>17</v>
      </c>
    </row>
    <row r="41" spans="1:3" x14ac:dyDescent="0.25">
      <c r="A41" s="18" t="s">
        <v>31</v>
      </c>
      <c r="B41" s="18" t="s">
        <v>19</v>
      </c>
      <c r="C41" s="18" t="s">
        <v>18</v>
      </c>
    </row>
    <row r="42" spans="1:3" x14ac:dyDescent="0.25">
      <c r="A42" s="1" t="s">
        <v>32</v>
      </c>
      <c r="B42" s="1">
        <v>66.858000000000004</v>
      </c>
      <c r="C42" s="1">
        <v>4</v>
      </c>
    </row>
    <row r="43" spans="1:3" x14ac:dyDescent="0.25">
      <c r="A43" s="1" t="s">
        <v>33</v>
      </c>
      <c r="B43" s="1">
        <v>4845.7309999999998</v>
      </c>
      <c r="C43" s="1">
        <v>731</v>
      </c>
    </row>
    <row r="44" spans="1:3" ht="16.5" thickBot="1" x14ac:dyDescent="0.3">
      <c r="A44" s="19" t="s">
        <v>23</v>
      </c>
      <c r="B44" s="19">
        <v>4912.5879999999997</v>
      </c>
      <c r="C44" s="19">
        <v>735</v>
      </c>
    </row>
    <row r="46" spans="1:3" ht="63" x14ac:dyDescent="0.25">
      <c r="A46" s="2" t="s">
        <v>35</v>
      </c>
    </row>
    <row r="47" spans="1:3" x14ac:dyDescent="0.25">
      <c r="A47" s="3" t="s">
        <v>2</v>
      </c>
      <c r="B47" s="4"/>
    </row>
    <row r="48" spans="1:3" x14ac:dyDescent="0.25">
      <c r="A48" s="3" t="s">
        <v>3</v>
      </c>
      <c r="B48" s="4"/>
    </row>
    <row r="49" spans="1:3" x14ac:dyDescent="0.25">
      <c r="A49" s="3" t="s">
        <v>4</v>
      </c>
      <c r="B49" s="4"/>
    </row>
    <row r="51" spans="1:3" ht="63" x14ac:dyDescent="0.25">
      <c r="A51" s="2" t="s">
        <v>41</v>
      </c>
    </row>
    <row r="52" spans="1:3" ht="16.5" thickBot="1" x14ac:dyDescent="0.3">
      <c r="A52" s="10" t="s">
        <v>17</v>
      </c>
    </row>
    <row r="53" spans="1:3" ht="16.5" thickBot="1" x14ac:dyDescent="0.3">
      <c r="A53" s="9" t="s">
        <v>31</v>
      </c>
      <c r="B53" s="9" t="s">
        <v>19</v>
      </c>
      <c r="C53" s="9" t="s">
        <v>18</v>
      </c>
    </row>
    <row r="54" spans="1:3" x14ac:dyDescent="0.25">
      <c r="A54" s="10" t="s">
        <v>42</v>
      </c>
      <c r="B54" s="11">
        <v>6488.6670000000004</v>
      </c>
      <c r="C54" s="11">
        <v>4</v>
      </c>
    </row>
    <row r="55" spans="1:3" x14ac:dyDescent="0.25">
      <c r="A55" s="10" t="s">
        <v>43</v>
      </c>
      <c r="B55" s="11">
        <v>98.8</v>
      </c>
      <c r="C55" s="11">
        <v>2</v>
      </c>
    </row>
    <row r="56" spans="1:3" x14ac:dyDescent="0.25">
      <c r="A56" s="10" t="s">
        <v>44</v>
      </c>
      <c r="B56" s="11">
        <v>188.53299999999999</v>
      </c>
      <c r="C56" s="11">
        <v>8</v>
      </c>
    </row>
    <row r="57" spans="1:3" ht="16.5" thickBot="1" x14ac:dyDescent="0.3">
      <c r="A57" s="5" t="s">
        <v>23</v>
      </c>
      <c r="B57" s="12">
        <v>6776</v>
      </c>
      <c r="C57" s="12">
        <v>14</v>
      </c>
    </row>
    <row r="59" spans="1:3" ht="47.25" x14ac:dyDescent="0.25">
      <c r="A59" s="2" t="s">
        <v>45</v>
      </c>
    </row>
    <row r="60" spans="1:3" x14ac:dyDescent="0.25">
      <c r="A60" s="3" t="s">
        <v>2</v>
      </c>
      <c r="B60" s="4"/>
    </row>
    <row r="61" spans="1:3" x14ac:dyDescent="0.25">
      <c r="A61" s="3" t="s">
        <v>3</v>
      </c>
      <c r="B61" s="4"/>
    </row>
    <row r="62" spans="1:3" x14ac:dyDescent="0.25">
      <c r="A62" s="3" t="s">
        <v>4</v>
      </c>
      <c r="B62" s="4"/>
    </row>
    <row r="64" spans="1:3" ht="47.25" x14ac:dyDescent="0.25">
      <c r="A64" s="2" t="s">
        <v>46</v>
      </c>
    </row>
    <row r="65" spans="1:6" x14ac:dyDescent="0.25">
      <c r="A65" s="3" t="s">
        <v>2</v>
      </c>
      <c r="B65" s="4"/>
    </row>
    <row r="66" spans="1:6" x14ac:dyDescent="0.25">
      <c r="A66" s="3" t="s">
        <v>3</v>
      </c>
      <c r="B66" s="4"/>
    </row>
    <row r="67" spans="1:6" x14ac:dyDescent="0.25">
      <c r="A67" s="3" t="s">
        <v>4</v>
      </c>
      <c r="B67" s="4"/>
    </row>
    <row r="69" spans="1:6" ht="63" x14ac:dyDescent="0.25">
      <c r="A69" s="8" t="s">
        <v>47</v>
      </c>
    </row>
    <row r="70" spans="1:6" ht="31.5" x14ac:dyDescent="0.25">
      <c r="C70" s="22" t="s">
        <v>49</v>
      </c>
      <c r="D70" s="20" t="s">
        <v>51</v>
      </c>
      <c r="E70" s="33"/>
      <c r="F70" s="34"/>
    </row>
    <row r="71" spans="1:6" ht="19.5" thickBot="1" x14ac:dyDescent="0.3">
      <c r="B71" s="21" t="s">
        <v>48</v>
      </c>
      <c r="C71" s="21" t="s">
        <v>50</v>
      </c>
      <c r="D71" s="21" t="s">
        <v>52</v>
      </c>
      <c r="E71" s="33"/>
      <c r="F71" s="34"/>
    </row>
    <row r="72" spans="1:6" x14ac:dyDescent="0.25">
      <c r="B72" s="24">
        <v>1</v>
      </c>
      <c r="C72" s="24">
        <v>-0.313</v>
      </c>
      <c r="D72" s="24">
        <v>102</v>
      </c>
      <c r="E72" s="25"/>
      <c r="F72" s="25"/>
    </row>
    <row r="73" spans="1:6" x14ac:dyDescent="0.25">
      <c r="B73" s="24">
        <v>2</v>
      </c>
      <c r="C73" s="24">
        <v>-0.26700000000000002</v>
      </c>
      <c r="D73" s="24">
        <v>107</v>
      </c>
      <c r="E73" s="25"/>
      <c r="F73" s="25"/>
    </row>
    <row r="74" spans="1:6" x14ac:dyDescent="0.25">
      <c r="B74" s="24">
        <v>3</v>
      </c>
      <c r="C74" s="24">
        <v>-0.54300000000000004</v>
      </c>
      <c r="D74" s="24">
        <v>97</v>
      </c>
      <c r="E74" s="25"/>
      <c r="F74" s="25"/>
    </row>
    <row r="75" spans="1:6" x14ac:dyDescent="0.25">
      <c r="B75" s="24">
        <v>4</v>
      </c>
      <c r="C75" s="24">
        <v>-0.19700000000000001</v>
      </c>
      <c r="D75" s="24">
        <v>77</v>
      </c>
      <c r="E75" s="25"/>
      <c r="F75" s="25"/>
    </row>
    <row r="76" spans="1:6" x14ac:dyDescent="0.25">
      <c r="B76" s="24">
        <v>5</v>
      </c>
      <c r="C76" s="24">
        <v>-0.58899999999999997</v>
      </c>
      <c r="D76" s="24">
        <v>61</v>
      </c>
      <c r="E76" s="25"/>
      <c r="F76" s="25"/>
    </row>
    <row r="77" spans="1:6" ht="16.5" thickBot="1" x14ac:dyDescent="0.3">
      <c r="B77" s="26">
        <v>6</v>
      </c>
      <c r="C77" s="26">
        <v>-0.29899999999999999</v>
      </c>
      <c r="D77" s="26">
        <v>83</v>
      </c>
      <c r="E77" s="25"/>
      <c r="F77" s="25"/>
    </row>
    <row r="79" spans="1:6" ht="66" x14ac:dyDescent="0.25">
      <c r="A79" s="2" t="s">
        <v>53</v>
      </c>
    </row>
    <row r="80" spans="1:6" x14ac:dyDescent="0.25">
      <c r="A80" s="3" t="s">
        <v>2</v>
      </c>
      <c r="B80" s="4"/>
    </row>
    <row r="81" spans="1:3" x14ac:dyDescent="0.25">
      <c r="A81" s="3" t="s">
        <v>3</v>
      </c>
      <c r="B81" s="4"/>
    </row>
    <row r="82" spans="1:3" x14ac:dyDescent="0.25">
      <c r="A82" s="3" t="s">
        <v>4</v>
      </c>
      <c r="B82" s="4"/>
    </row>
    <row r="84" spans="1:3" ht="78.75" x14ac:dyDescent="0.25">
      <c r="A84" s="2" t="s">
        <v>69</v>
      </c>
    </row>
    <row r="85" spans="1:3" x14ac:dyDescent="0.25">
      <c r="A85" s="3" t="s">
        <v>2</v>
      </c>
      <c r="B85" s="4"/>
    </row>
    <row r="86" spans="1:3" x14ac:dyDescent="0.25">
      <c r="A86" s="3" t="s">
        <v>3</v>
      </c>
      <c r="B86" s="4"/>
    </row>
    <row r="87" spans="1:3" x14ac:dyDescent="0.25">
      <c r="A87" s="3" t="s">
        <v>4</v>
      </c>
      <c r="B87" s="4"/>
    </row>
    <row r="89" spans="1:3" ht="97.5" x14ac:dyDescent="0.25">
      <c r="A89" s="8" t="s">
        <v>70</v>
      </c>
    </row>
    <row r="90" spans="1:3" x14ac:dyDescent="0.25">
      <c r="A90" s="3" t="s">
        <v>2</v>
      </c>
      <c r="B90" s="4"/>
    </row>
    <row r="91" spans="1:3" x14ac:dyDescent="0.25">
      <c r="A91" s="3" t="s">
        <v>3</v>
      </c>
      <c r="B91" s="4"/>
    </row>
    <row r="92" spans="1:3" x14ac:dyDescent="0.25">
      <c r="A92" s="3" t="s">
        <v>4</v>
      </c>
      <c r="B92" s="4"/>
    </row>
    <row r="94" spans="1:3" ht="63" x14ac:dyDescent="0.25">
      <c r="A94" s="2" t="s">
        <v>66</v>
      </c>
    </row>
    <row r="95" spans="1:3" x14ac:dyDescent="0.25">
      <c r="B95" s="1" t="s">
        <v>67</v>
      </c>
      <c r="C95" s="1" t="s">
        <v>68</v>
      </c>
    </row>
    <row r="96" spans="1:3" x14ac:dyDescent="0.25">
      <c r="B96" s="1">
        <v>1</v>
      </c>
      <c r="C96" s="1">
        <v>19</v>
      </c>
    </row>
    <row r="97" spans="1:6" x14ac:dyDescent="0.25">
      <c r="B97" s="1">
        <v>2</v>
      </c>
      <c r="C97" s="1">
        <v>31</v>
      </c>
    </row>
    <row r="98" spans="1:6" x14ac:dyDescent="0.25">
      <c r="B98" s="1">
        <v>3</v>
      </c>
      <c r="C98" s="1">
        <v>18</v>
      </c>
    </row>
    <row r="99" spans="1:6" ht="16.5" thickBot="1" x14ac:dyDescent="0.3">
      <c r="B99" s="19">
        <v>4</v>
      </c>
      <c r="C99" s="19">
        <v>32</v>
      </c>
    </row>
    <row r="100" spans="1:6" x14ac:dyDescent="0.25">
      <c r="B100" s="1" t="s">
        <v>23</v>
      </c>
      <c r="C100" s="1">
        <f>SUM(C96:C99)</f>
        <v>100</v>
      </c>
    </row>
    <row r="102" spans="1:6" ht="31.5" x14ac:dyDescent="0.25">
      <c r="A102" s="2" t="s">
        <v>71</v>
      </c>
    </row>
    <row r="103" spans="1:6" x14ac:dyDescent="0.25">
      <c r="A103" s="3" t="s">
        <v>2</v>
      </c>
      <c r="B103" s="4"/>
    </row>
    <row r="104" spans="1:6" x14ac:dyDescent="0.25">
      <c r="A104" s="3" t="s">
        <v>3</v>
      </c>
      <c r="B104" s="4"/>
    </row>
    <row r="105" spans="1:6" x14ac:dyDescent="0.25">
      <c r="A105" s="3" t="s">
        <v>4</v>
      </c>
      <c r="B105" s="4"/>
    </row>
    <row r="107" spans="1:6" ht="78.75" x14ac:dyDescent="0.25">
      <c r="A107" s="8" t="s">
        <v>54</v>
      </c>
    </row>
    <row r="108" spans="1:6" ht="16.5" thickBot="1" x14ac:dyDescent="0.3">
      <c r="A108" s="5"/>
      <c r="B108" s="35" t="s">
        <v>55</v>
      </c>
      <c r="C108" s="36"/>
      <c r="D108" s="36"/>
      <c r="E108" s="37"/>
      <c r="F108" s="23"/>
    </row>
    <row r="109" spans="1:6" ht="16.5" thickBot="1" x14ac:dyDescent="0.3">
      <c r="A109" s="5" t="s">
        <v>56</v>
      </c>
      <c r="B109" s="27" t="s">
        <v>57</v>
      </c>
      <c r="C109" s="26" t="s">
        <v>58</v>
      </c>
      <c r="D109" s="26" t="s">
        <v>59</v>
      </c>
      <c r="E109" s="26" t="s">
        <v>60</v>
      </c>
      <c r="F109" s="23" t="s">
        <v>61</v>
      </c>
    </row>
    <row r="110" spans="1:6" x14ac:dyDescent="0.25">
      <c r="A110" s="10" t="s">
        <v>62</v>
      </c>
      <c r="B110" s="28">
        <v>409</v>
      </c>
      <c r="C110" s="24">
        <v>667</v>
      </c>
      <c r="D110" s="24">
        <v>1287</v>
      </c>
      <c r="E110" s="24">
        <v>573</v>
      </c>
      <c r="F110" s="29">
        <v>2936</v>
      </c>
    </row>
    <row r="111" spans="1:6" x14ac:dyDescent="0.25">
      <c r="A111" s="10" t="s">
        <v>63</v>
      </c>
      <c r="B111" s="28">
        <v>64</v>
      </c>
      <c r="C111" s="24">
        <v>82</v>
      </c>
      <c r="D111" s="24">
        <v>246</v>
      </c>
      <c r="E111" s="24">
        <v>81</v>
      </c>
      <c r="F111" s="29">
        <v>473</v>
      </c>
    </row>
    <row r="112" spans="1:6" ht="16.5" thickBot="1" x14ac:dyDescent="0.3">
      <c r="A112" s="5" t="s">
        <v>64</v>
      </c>
      <c r="B112" s="27">
        <v>111</v>
      </c>
      <c r="C112" s="26">
        <v>165</v>
      </c>
      <c r="D112" s="26">
        <v>359</v>
      </c>
      <c r="E112" s="26">
        <v>153</v>
      </c>
      <c r="F112" s="30">
        <v>788</v>
      </c>
    </row>
    <row r="113" spans="1:6" x14ac:dyDescent="0.25">
      <c r="A113" s="10" t="s">
        <v>65</v>
      </c>
      <c r="B113" s="28">
        <v>584</v>
      </c>
      <c r="C113" s="24">
        <v>914</v>
      </c>
      <c r="D113" s="24">
        <v>1892</v>
      </c>
      <c r="E113" s="24">
        <v>807</v>
      </c>
      <c r="F113" s="29">
        <v>4197</v>
      </c>
    </row>
    <row r="115" spans="1:6" ht="47.25" x14ac:dyDescent="0.25">
      <c r="A115" s="8" t="s">
        <v>72</v>
      </c>
    </row>
    <row r="116" spans="1:6" x14ac:dyDescent="0.25">
      <c r="A116" s="3" t="s">
        <v>2</v>
      </c>
      <c r="B116" s="4"/>
    </row>
    <row r="117" spans="1:6" x14ac:dyDescent="0.25">
      <c r="A117" s="3" t="s">
        <v>3</v>
      </c>
      <c r="B117" s="4"/>
    </row>
    <row r="118" spans="1:6" x14ac:dyDescent="0.25">
      <c r="A118" s="3" t="s">
        <v>4</v>
      </c>
      <c r="B118" s="4"/>
    </row>
  </sheetData>
  <mergeCells count="4">
    <mergeCell ref="A7:B7"/>
    <mergeCell ref="E70:E71"/>
    <mergeCell ref="F70:F71"/>
    <mergeCell ref="B108:E10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0561-CA4A-4A90-8299-01E85F638A96}">
  <dimension ref="A1:H125"/>
  <sheetViews>
    <sheetView zoomScale="125" zoomScaleNormal="125" workbookViewId="0"/>
  </sheetViews>
  <sheetFormatPr defaultColWidth="9.140625" defaultRowHeight="15.75" x14ac:dyDescent="0.25"/>
  <cols>
    <col min="1" max="1" width="57.7109375" style="2" customWidth="1"/>
    <col min="2" max="8" width="17.7109375" style="1" customWidth="1"/>
    <col min="9" max="16384" width="9.140625" style="1"/>
  </cols>
  <sheetData>
    <row r="1" spans="1:6" x14ac:dyDescent="0.25">
      <c r="A1" s="2" t="s">
        <v>8</v>
      </c>
    </row>
    <row r="2" spans="1:6" ht="63" x14ac:dyDescent="0.25">
      <c r="A2" s="2" t="s">
        <v>9</v>
      </c>
    </row>
    <row r="3" spans="1:6" x14ac:dyDescent="0.25">
      <c r="A3" s="2" t="s">
        <v>0</v>
      </c>
      <c r="B3" s="6" t="s">
        <v>73</v>
      </c>
    </row>
    <row r="4" spans="1:6" x14ac:dyDescent="0.25">
      <c r="B4" s="1" t="s">
        <v>1</v>
      </c>
    </row>
    <row r="6" spans="1:6" ht="63.75" thickBot="1" x14ac:dyDescent="0.3">
      <c r="A6" s="2" t="s">
        <v>10</v>
      </c>
    </row>
    <row r="7" spans="1:6" ht="16.5" thickBot="1" x14ac:dyDescent="0.3">
      <c r="A7" s="32" t="s">
        <v>11</v>
      </c>
      <c r="B7" s="32"/>
    </row>
    <row r="8" spans="1:6" x14ac:dyDescent="0.25">
      <c r="A8" s="10" t="s">
        <v>12</v>
      </c>
      <c r="B8" s="11">
        <v>0.6613</v>
      </c>
    </row>
    <row r="9" spans="1:6" x14ac:dyDescent="0.25">
      <c r="A9" s="10" t="s">
        <v>13</v>
      </c>
      <c r="B9" s="11">
        <v>0.43740000000000001</v>
      </c>
    </row>
    <row r="10" spans="1:6" x14ac:dyDescent="0.25">
      <c r="A10" s="10" t="s">
        <v>14</v>
      </c>
      <c r="B10" s="11">
        <v>0.4078</v>
      </c>
    </row>
    <row r="11" spans="1:6" x14ac:dyDescent="0.25">
      <c r="A11" s="10" t="s">
        <v>15</v>
      </c>
      <c r="B11" s="11">
        <v>56.301200000000001</v>
      </c>
    </row>
    <row r="12" spans="1:6" ht="16.5" thickBot="1" x14ac:dyDescent="0.3">
      <c r="A12" s="5" t="s">
        <v>16</v>
      </c>
      <c r="B12" s="12">
        <v>21</v>
      </c>
    </row>
    <row r="13" spans="1:6" x14ac:dyDescent="0.25">
      <c r="A13" s="1"/>
    </row>
    <row r="14" spans="1:6" ht="16.5" thickBot="1" x14ac:dyDescent="0.3">
      <c r="A14" s="10" t="s">
        <v>17</v>
      </c>
    </row>
    <row r="15" spans="1:6" ht="16.5" thickBot="1" x14ac:dyDescent="0.3">
      <c r="A15" s="9"/>
      <c r="B15" s="9" t="s">
        <v>18</v>
      </c>
      <c r="C15" s="9" t="s">
        <v>19</v>
      </c>
      <c r="D15" s="9" t="s">
        <v>20</v>
      </c>
      <c r="E15" s="9"/>
      <c r="F15" s="9"/>
    </row>
    <row r="16" spans="1:6" x14ac:dyDescent="0.25">
      <c r="A16" s="10" t="s">
        <v>21</v>
      </c>
      <c r="B16" s="11">
        <v>1</v>
      </c>
      <c r="C16" s="11">
        <v>46817.510999999999</v>
      </c>
      <c r="D16" s="11">
        <v>46817.510999999999</v>
      </c>
      <c r="E16" s="11"/>
      <c r="F16" s="11"/>
    </row>
    <row r="17" spans="1:6" x14ac:dyDescent="0.25">
      <c r="A17" s="10" t="s">
        <v>22</v>
      </c>
      <c r="B17" s="11">
        <v>19</v>
      </c>
      <c r="C17" s="11">
        <v>60226.775000000001</v>
      </c>
      <c r="D17" s="11">
        <v>3169.83</v>
      </c>
    </row>
    <row r="18" spans="1:6" ht="16.5" thickBot="1" x14ac:dyDescent="0.3">
      <c r="A18" s="5" t="s">
        <v>23</v>
      </c>
      <c r="B18" s="12">
        <v>20</v>
      </c>
      <c r="C18" s="12">
        <v>107044.28599999999</v>
      </c>
      <c r="D18" s="5"/>
      <c r="E18" s="5"/>
      <c r="F18" s="5"/>
    </row>
    <row r="19" spans="1:6" ht="16.5" thickBot="1" x14ac:dyDescent="0.3">
      <c r="A19" s="1"/>
    </row>
    <row r="20" spans="1:6" ht="16.5" thickBot="1" x14ac:dyDescent="0.3">
      <c r="A20" s="9"/>
      <c r="B20" s="9" t="s">
        <v>24</v>
      </c>
      <c r="C20" s="13" t="s">
        <v>15</v>
      </c>
      <c r="D20" s="9" t="s">
        <v>25</v>
      </c>
      <c r="E20" s="9"/>
    </row>
    <row r="21" spans="1:6" x14ac:dyDescent="0.25">
      <c r="A21" s="10" t="s">
        <v>26</v>
      </c>
      <c r="B21" s="11">
        <v>239.14699999999999</v>
      </c>
      <c r="C21" s="11">
        <v>19.032</v>
      </c>
      <c r="D21" s="11">
        <v>12.565</v>
      </c>
      <c r="E21" s="11"/>
    </row>
    <row r="22" spans="1:6" ht="16.5" thickBot="1" x14ac:dyDescent="0.3">
      <c r="A22" s="5" t="s">
        <v>27</v>
      </c>
      <c r="B22" s="12">
        <v>-19.683</v>
      </c>
      <c r="C22" s="12">
        <v>5.1210000000000004</v>
      </c>
      <c r="D22" s="12">
        <v>-3.843</v>
      </c>
      <c r="E22" s="12"/>
    </row>
    <row r="23" spans="1:6" ht="16.5" thickBot="1" x14ac:dyDescent="0.3"/>
    <row r="24" spans="1:6" ht="37.5" x14ac:dyDescent="0.35">
      <c r="A24" s="2" t="s">
        <v>38</v>
      </c>
      <c r="B24" s="14" t="s">
        <v>28</v>
      </c>
      <c r="C24" s="15" t="s">
        <v>27</v>
      </c>
    </row>
    <row r="25" spans="1:6" ht="19.5" thickBot="1" x14ac:dyDescent="0.3">
      <c r="B25" s="16" t="s">
        <v>36</v>
      </c>
      <c r="C25" s="17" t="s">
        <v>37</v>
      </c>
    </row>
    <row r="26" spans="1:6" ht="16.5" thickBot="1" x14ac:dyDescent="0.3">
      <c r="B26" s="16">
        <v>73.159000000000006</v>
      </c>
      <c r="C26" s="17">
        <v>2.4580000000000002</v>
      </c>
    </row>
    <row r="28" spans="1:6" ht="31.5" x14ac:dyDescent="0.25">
      <c r="A28" s="2" t="s">
        <v>29</v>
      </c>
      <c r="B28" s="6" t="s">
        <v>74</v>
      </c>
    </row>
    <row r="30" spans="1:6" ht="34.5" x14ac:dyDescent="0.25">
      <c r="A30" s="2" t="s">
        <v>39</v>
      </c>
      <c r="B30" s="4">
        <f>(C26/B26)*B22</f>
        <v>-0.66131048811492776</v>
      </c>
    </row>
    <row r="32" spans="1:6" ht="47.25" x14ac:dyDescent="0.25">
      <c r="A32" s="2" t="s">
        <v>40</v>
      </c>
      <c r="B32" s="7" t="s">
        <v>75</v>
      </c>
    </row>
    <row r="34" spans="1:3" ht="47.25" x14ac:dyDescent="0.25">
      <c r="A34" s="2" t="s">
        <v>30</v>
      </c>
    </row>
    <row r="35" spans="1:3" x14ac:dyDescent="0.25">
      <c r="A35" s="3" t="s">
        <v>2</v>
      </c>
      <c r="B35" s="4">
        <f>(B22+10)/C22</f>
        <v>-1.8908416324936534</v>
      </c>
    </row>
    <row r="36" spans="1:3" x14ac:dyDescent="0.25">
      <c r="A36" s="3" t="s">
        <v>3</v>
      </c>
      <c r="B36" s="4">
        <f>_xlfn.T.INV(0.95,19)</f>
        <v>1.7291328115213698</v>
      </c>
    </row>
    <row r="37" spans="1:3" x14ac:dyDescent="0.25">
      <c r="A37" s="3" t="s">
        <v>4</v>
      </c>
      <c r="B37" s="4" t="s">
        <v>5</v>
      </c>
    </row>
    <row r="39" spans="1:3" ht="63" x14ac:dyDescent="0.25">
      <c r="A39" s="2" t="s">
        <v>34</v>
      </c>
    </row>
    <row r="40" spans="1:3" ht="16.5" thickBot="1" x14ac:dyDescent="0.3">
      <c r="A40" s="1" t="s">
        <v>17</v>
      </c>
    </row>
    <row r="41" spans="1:3" x14ac:dyDescent="0.25">
      <c r="A41" s="18" t="s">
        <v>31</v>
      </c>
      <c r="B41" s="18" t="s">
        <v>19</v>
      </c>
      <c r="C41" s="18" t="s">
        <v>18</v>
      </c>
    </row>
    <row r="42" spans="1:3" x14ac:dyDescent="0.25">
      <c r="A42" s="1" t="s">
        <v>32</v>
      </c>
      <c r="B42" s="1">
        <v>66.858000000000004</v>
      </c>
      <c r="C42" s="1">
        <v>4</v>
      </c>
    </row>
    <row r="43" spans="1:3" x14ac:dyDescent="0.25">
      <c r="A43" s="1" t="s">
        <v>33</v>
      </c>
      <c r="B43" s="1">
        <v>4845.7309999999998</v>
      </c>
      <c r="C43" s="1">
        <v>731</v>
      </c>
    </row>
    <row r="44" spans="1:3" ht="16.5" thickBot="1" x14ac:dyDescent="0.3">
      <c r="A44" s="19" t="s">
        <v>23</v>
      </c>
      <c r="B44" s="19">
        <v>4912.5879999999997</v>
      </c>
      <c r="C44" s="19">
        <v>735</v>
      </c>
    </row>
    <row r="46" spans="1:3" ht="63" x14ac:dyDescent="0.25">
      <c r="A46" s="2" t="s">
        <v>35</v>
      </c>
    </row>
    <row r="47" spans="1:3" x14ac:dyDescent="0.25">
      <c r="A47" s="3" t="s">
        <v>2</v>
      </c>
      <c r="B47" s="4">
        <f>(B42/C42)/(B43/C43)</f>
        <v>2.5214564118396177</v>
      </c>
    </row>
    <row r="48" spans="1:3" x14ac:dyDescent="0.25">
      <c r="A48" s="3" t="s">
        <v>3</v>
      </c>
      <c r="B48" s="4">
        <f>_xlfn.F.INV(0.95,C42,C43)</f>
        <v>2.384114988484777</v>
      </c>
    </row>
    <row r="49" spans="1:3" x14ac:dyDescent="0.25">
      <c r="A49" s="3" t="s">
        <v>4</v>
      </c>
      <c r="B49" s="4" t="s">
        <v>5</v>
      </c>
    </row>
    <row r="51" spans="1:3" ht="63" x14ac:dyDescent="0.25">
      <c r="A51" s="2" t="s">
        <v>41</v>
      </c>
    </row>
    <row r="52" spans="1:3" ht="16.5" thickBot="1" x14ac:dyDescent="0.3">
      <c r="A52" s="10" t="s">
        <v>17</v>
      </c>
    </row>
    <row r="53" spans="1:3" ht="16.5" thickBot="1" x14ac:dyDescent="0.3">
      <c r="A53" s="9" t="s">
        <v>31</v>
      </c>
      <c r="B53" s="9" t="s">
        <v>19</v>
      </c>
      <c r="C53" s="9" t="s">
        <v>18</v>
      </c>
    </row>
    <row r="54" spans="1:3" x14ac:dyDescent="0.25">
      <c r="A54" s="10" t="s">
        <v>42</v>
      </c>
      <c r="B54" s="11">
        <v>6488.6670000000004</v>
      </c>
      <c r="C54" s="11">
        <v>4</v>
      </c>
    </row>
    <row r="55" spans="1:3" x14ac:dyDescent="0.25">
      <c r="A55" s="10" t="s">
        <v>43</v>
      </c>
      <c r="B55" s="11">
        <v>98.8</v>
      </c>
      <c r="C55" s="11">
        <v>2</v>
      </c>
    </row>
    <row r="56" spans="1:3" x14ac:dyDescent="0.25">
      <c r="A56" s="10" t="s">
        <v>44</v>
      </c>
      <c r="B56" s="11">
        <v>188.53299999999999</v>
      </c>
      <c r="C56" s="11">
        <v>8</v>
      </c>
    </row>
    <row r="57" spans="1:3" ht="16.5" thickBot="1" x14ac:dyDescent="0.3">
      <c r="A57" s="5" t="s">
        <v>23</v>
      </c>
      <c r="B57" s="12">
        <v>6776</v>
      </c>
      <c r="C57" s="12">
        <v>14</v>
      </c>
    </row>
    <row r="59" spans="1:3" ht="47.25" x14ac:dyDescent="0.25">
      <c r="A59" s="2" t="s">
        <v>45</v>
      </c>
    </row>
    <row r="60" spans="1:3" x14ac:dyDescent="0.25">
      <c r="A60" s="3" t="s">
        <v>2</v>
      </c>
      <c r="B60" s="4">
        <f>(B55/C55)/(B56/C56)</f>
        <v>2.0961847528018969</v>
      </c>
    </row>
    <row r="61" spans="1:3" x14ac:dyDescent="0.25">
      <c r="A61" s="3" t="s">
        <v>3</v>
      </c>
      <c r="B61" s="4">
        <f>_xlfn.F.INV(0.95,C55,C56)</f>
        <v>4.4589701075245092</v>
      </c>
    </row>
    <row r="62" spans="1:3" x14ac:dyDescent="0.25">
      <c r="A62" s="3" t="s">
        <v>4</v>
      </c>
      <c r="B62" s="4" t="s">
        <v>7</v>
      </c>
    </row>
    <row r="64" spans="1:3" ht="47.25" x14ac:dyDescent="0.25">
      <c r="A64" s="2" t="s">
        <v>46</v>
      </c>
    </row>
    <row r="65" spans="1:6" x14ac:dyDescent="0.25">
      <c r="A65" s="3" t="s">
        <v>2</v>
      </c>
      <c r="B65" s="4">
        <f>(B54/C54)/(B56/C56)</f>
        <v>68.833222831016329</v>
      </c>
    </row>
    <row r="66" spans="1:6" x14ac:dyDescent="0.25">
      <c r="A66" s="3" t="s">
        <v>3</v>
      </c>
      <c r="B66" s="4">
        <f>_xlfn.F.INV(0.95,C54,C56)</f>
        <v>3.8378533545558948</v>
      </c>
    </row>
    <row r="67" spans="1:6" x14ac:dyDescent="0.25">
      <c r="A67" s="3" t="s">
        <v>4</v>
      </c>
      <c r="B67" s="4" t="s">
        <v>5</v>
      </c>
    </row>
    <row r="69" spans="1:6" ht="63" x14ac:dyDescent="0.25">
      <c r="A69" s="8" t="s">
        <v>47</v>
      </c>
    </row>
    <row r="70" spans="1:6" ht="31.5" x14ac:dyDescent="0.25">
      <c r="C70" s="22" t="s">
        <v>49</v>
      </c>
      <c r="D70" s="20" t="s">
        <v>51</v>
      </c>
      <c r="E70" s="33"/>
      <c r="F70" s="34"/>
    </row>
    <row r="71" spans="1:6" ht="19.5" thickBot="1" x14ac:dyDescent="0.3">
      <c r="B71" s="21" t="s">
        <v>48</v>
      </c>
      <c r="C71" s="21" t="s">
        <v>50</v>
      </c>
      <c r="D71" s="21" t="s">
        <v>52</v>
      </c>
      <c r="E71" s="33"/>
      <c r="F71" s="34"/>
    </row>
    <row r="72" spans="1:6" x14ac:dyDescent="0.25">
      <c r="B72" s="24">
        <v>1</v>
      </c>
      <c r="C72" s="24">
        <v>-0.313</v>
      </c>
      <c r="D72" s="24">
        <v>102</v>
      </c>
      <c r="E72" s="25"/>
      <c r="F72" s="25"/>
    </row>
    <row r="73" spans="1:6" x14ac:dyDescent="0.25">
      <c r="B73" s="24">
        <v>2</v>
      </c>
      <c r="C73" s="24">
        <v>-0.26700000000000002</v>
      </c>
      <c r="D73" s="24">
        <v>107</v>
      </c>
      <c r="E73" s="25"/>
      <c r="F73" s="25"/>
    </row>
    <row r="74" spans="1:6" x14ac:dyDescent="0.25">
      <c r="B74" s="24">
        <v>3</v>
      </c>
      <c r="C74" s="24">
        <v>-0.54300000000000004</v>
      </c>
      <c r="D74" s="24">
        <v>97</v>
      </c>
      <c r="E74" s="25"/>
      <c r="F74" s="25"/>
    </row>
    <row r="75" spans="1:6" x14ac:dyDescent="0.25">
      <c r="B75" s="24">
        <v>4</v>
      </c>
      <c r="C75" s="24">
        <v>-0.19700000000000001</v>
      </c>
      <c r="D75" s="24">
        <v>77</v>
      </c>
      <c r="E75" s="25"/>
      <c r="F75" s="25"/>
    </row>
    <row r="76" spans="1:6" x14ac:dyDescent="0.25">
      <c r="B76" s="24">
        <v>5</v>
      </c>
      <c r="C76" s="24">
        <v>-0.58899999999999997</v>
      </c>
      <c r="D76" s="24">
        <v>61</v>
      </c>
      <c r="E76" s="25"/>
      <c r="F76" s="25"/>
    </row>
    <row r="77" spans="1:6" ht="16.5" thickBot="1" x14ac:dyDescent="0.3">
      <c r="B77" s="26">
        <v>6</v>
      </c>
      <c r="C77" s="26">
        <v>-0.29899999999999999</v>
      </c>
      <c r="D77" s="26">
        <v>83</v>
      </c>
      <c r="E77" s="25"/>
      <c r="F77" s="25"/>
    </row>
    <row r="79" spans="1:6" ht="66" x14ac:dyDescent="0.25">
      <c r="A79" s="2" t="s">
        <v>76</v>
      </c>
    </row>
    <row r="80" spans="1:6" x14ac:dyDescent="0.25">
      <c r="A80" s="3" t="s">
        <v>2</v>
      </c>
      <c r="B80" s="4">
        <f>C75*SQRT(D75-2)/SQRT(1-(C75^2))</f>
        <v>-1.7401713332323825</v>
      </c>
    </row>
    <row r="81" spans="1:8" x14ac:dyDescent="0.25">
      <c r="A81" s="3" t="s">
        <v>3</v>
      </c>
      <c r="B81" s="4">
        <f>_xlfn.T.INV(0.975,D75-2)</f>
        <v>1.9921021540022406</v>
      </c>
    </row>
    <row r="82" spans="1:8" x14ac:dyDescent="0.25">
      <c r="A82" s="3" t="s">
        <v>4</v>
      </c>
      <c r="B82" s="4" t="s">
        <v>6</v>
      </c>
    </row>
    <row r="84" spans="1:8" ht="78.75" x14ac:dyDescent="0.25">
      <c r="A84" s="2" t="s">
        <v>69</v>
      </c>
      <c r="D84" s="1" t="s">
        <v>48</v>
      </c>
      <c r="E84" s="1" t="s">
        <v>77</v>
      </c>
      <c r="F84" s="1" t="s">
        <v>78</v>
      </c>
    </row>
    <row r="85" spans="1:8" x14ac:dyDescent="0.25">
      <c r="A85" s="3" t="s">
        <v>2</v>
      </c>
      <c r="B85" s="4">
        <f>(E85-E86)/SQRT((1/F85)+(1/F86))</f>
        <v>2.1303556262144197</v>
      </c>
      <c r="D85" s="1">
        <v>1</v>
      </c>
      <c r="E85" s="31">
        <f>0.5*LN((1+C72)/(1-C72))</f>
        <v>-0.32386779104022334</v>
      </c>
      <c r="F85" s="1">
        <f>D72-3</f>
        <v>99</v>
      </c>
    </row>
    <row r="86" spans="1:8" x14ac:dyDescent="0.25">
      <c r="A86" s="3" t="s">
        <v>3</v>
      </c>
      <c r="B86" s="4">
        <f>_xlfn.NORM.S.INV(0.95)</f>
        <v>1.6448536269514715</v>
      </c>
      <c r="D86" s="1">
        <v>5</v>
      </c>
      <c r="E86" s="31">
        <f>0.5*LN((1+C76)/(1-C76))</f>
        <v>-0.67613347602024065</v>
      </c>
      <c r="F86" s="1">
        <f>D76-3</f>
        <v>58</v>
      </c>
    </row>
    <row r="87" spans="1:8" x14ac:dyDescent="0.25">
      <c r="A87" s="3" t="s">
        <v>4</v>
      </c>
      <c r="B87" s="4" t="s">
        <v>5</v>
      </c>
    </row>
    <row r="89" spans="1:8" ht="97.5" x14ac:dyDescent="0.25">
      <c r="A89" s="8" t="s">
        <v>70</v>
      </c>
      <c r="D89" s="1" t="s">
        <v>48</v>
      </c>
      <c r="E89" s="1" t="s">
        <v>77</v>
      </c>
      <c r="F89" s="1" t="s">
        <v>78</v>
      </c>
      <c r="G89" s="1" t="s">
        <v>79</v>
      </c>
      <c r="H89" s="1" t="s">
        <v>80</v>
      </c>
    </row>
    <row r="90" spans="1:8" x14ac:dyDescent="0.25">
      <c r="A90" s="3" t="s">
        <v>2</v>
      </c>
      <c r="B90" s="4">
        <f>G93-((H93^2)/F93)</f>
        <v>6.4114336640372471</v>
      </c>
      <c r="D90" s="1">
        <v>2</v>
      </c>
      <c r="E90" s="31">
        <f>0.5*LN((1+C73)/(1-C73))</f>
        <v>-0.27363073921724379</v>
      </c>
      <c r="F90" s="1">
        <f>D73-3</f>
        <v>104</v>
      </c>
      <c r="G90" s="31">
        <f>F90*(E90^2)</f>
        <v>7.7868732702358292</v>
      </c>
      <c r="H90" s="31">
        <f>F90*E90</f>
        <v>-28.457596878593353</v>
      </c>
    </row>
    <row r="91" spans="1:8" x14ac:dyDescent="0.25">
      <c r="A91" s="3" t="s">
        <v>3</v>
      </c>
      <c r="B91" s="4">
        <f>_xlfn.CHISQ.INV(0.9,2)</f>
        <v>4.6051701859880918</v>
      </c>
      <c r="D91" s="1">
        <v>3</v>
      </c>
      <c r="E91" s="31">
        <f>0.5*LN((1+C74)/(1-C74))</f>
        <v>-0.60840023073447813</v>
      </c>
      <c r="F91" s="1">
        <f>D74-3</f>
        <v>94</v>
      </c>
      <c r="G91" s="31">
        <f t="shared" ref="G91:G92" si="0">F91*(E91^2)</f>
        <v>34.794179031230023</v>
      </c>
      <c r="H91" s="31">
        <f t="shared" ref="H91:H92" si="1">F91*E91</f>
        <v>-57.189621689040948</v>
      </c>
    </row>
    <row r="92" spans="1:8" x14ac:dyDescent="0.25">
      <c r="A92" s="3" t="s">
        <v>4</v>
      </c>
      <c r="B92" s="4" t="s">
        <v>5</v>
      </c>
      <c r="D92" s="1">
        <v>6</v>
      </c>
      <c r="E92" s="31">
        <f>0.5*LN((1+C77)/(1-C77))</f>
        <v>-0.30842106481800463</v>
      </c>
      <c r="F92" s="1">
        <f>D77-3</f>
        <v>80</v>
      </c>
      <c r="G92" s="31">
        <f t="shared" si="0"/>
        <v>7.609884257877745</v>
      </c>
      <c r="H92" s="31">
        <f t="shared" si="1"/>
        <v>-24.67368518544037</v>
      </c>
    </row>
    <row r="93" spans="1:8" x14ac:dyDescent="0.25">
      <c r="D93" s="1" t="s">
        <v>81</v>
      </c>
      <c r="F93" s="1">
        <f>SUM(F90:F92)</f>
        <v>278</v>
      </c>
      <c r="G93" s="1">
        <f>SUM(G90:G92)</f>
        <v>50.190936559343598</v>
      </c>
      <c r="H93" s="1">
        <f>SUM(H90:H92)</f>
        <v>-110.32090375307467</v>
      </c>
    </row>
    <row r="94" spans="1:8" ht="63" x14ac:dyDescent="0.25">
      <c r="A94" s="2" t="s">
        <v>66</v>
      </c>
    </row>
    <row r="95" spans="1:8" x14ac:dyDescent="0.25">
      <c r="B95" s="1" t="s">
        <v>67</v>
      </c>
      <c r="C95" s="1" t="s">
        <v>68</v>
      </c>
      <c r="D95" s="1" t="s">
        <v>82</v>
      </c>
      <c r="E95" s="1" t="s">
        <v>83</v>
      </c>
    </row>
    <row r="96" spans="1:8" x14ac:dyDescent="0.25">
      <c r="B96" s="1">
        <v>1</v>
      </c>
      <c r="C96" s="1">
        <v>17</v>
      </c>
      <c r="D96" s="1">
        <f>$C$100/4</f>
        <v>25</v>
      </c>
      <c r="E96" s="1">
        <f>((C96-D96)^2)/D96</f>
        <v>2.56</v>
      </c>
    </row>
    <row r="97" spans="1:6" x14ac:dyDescent="0.25">
      <c r="B97" s="1">
        <v>2</v>
      </c>
      <c r="C97" s="1">
        <v>32</v>
      </c>
      <c r="D97" s="1">
        <f>$C$100/4</f>
        <v>25</v>
      </c>
      <c r="E97" s="1">
        <f t="shared" ref="E97:E99" si="2">((C97-D97)^2)/D97</f>
        <v>1.96</v>
      </c>
    </row>
    <row r="98" spans="1:6" x14ac:dyDescent="0.25">
      <c r="B98" s="1">
        <v>3</v>
      </c>
      <c r="C98" s="1">
        <v>18</v>
      </c>
      <c r="D98" s="1">
        <f>$C$100/4</f>
        <v>25</v>
      </c>
      <c r="E98" s="1">
        <f t="shared" si="2"/>
        <v>1.96</v>
      </c>
    </row>
    <row r="99" spans="1:6" ht="16.5" thickBot="1" x14ac:dyDescent="0.3">
      <c r="B99" s="19">
        <v>4</v>
      </c>
      <c r="C99" s="19">
        <v>33</v>
      </c>
      <c r="D99" s="1">
        <f>$C$100/4</f>
        <v>25</v>
      </c>
      <c r="E99" s="1">
        <f t="shared" si="2"/>
        <v>2.56</v>
      </c>
    </row>
    <row r="100" spans="1:6" x14ac:dyDescent="0.25">
      <c r="B100" s="1" t="s">
        <v>23</v>
      </c>
      <c r="C100" s="1">
        <f>SUM(C96:C99)</f>
        <v>100</v>
      </c>
      <c r="E100" s="1">
        <f>SUM(E96:E99)</f>
        <v>9.0399999999999991</v>
      </c>
    </row>
    <row r="102" spans="1:6" ht="31.5" x14ac:dyDescent="0.25">
      <c r="A102" s="2" t="s">
        <v>71</v>
      </c>
    </row>
    <row r="103" spans="1:6" x14ac:dyDescent="0.25">
      <c r="A103" s="3" t="s">
        <v>2</v>
      </c>
      <c r="B103" s="4">
        <f>E100</f>
        <v>9.0399999999999991</v>
      </c>
    </row>
    <row r="104" spans="1:6" x14ac:dyDescent="0.25">
      <c r="A104" s="3" t="s">
        <v>3</v>
      </c>
      <c r="B104" s="4">
        <f>_xlfn.CHISQ.INV(0.95,3)</f>
        <v>7.8147279032511774</v>
      </c>
    </row>
    <row r="105" spans="1:6" x14ac:dyDescent="0.25">
      <c r="A105" s="3" t="s">
        <v>4</v>
      </c>
      <c r="B105" s="4" t="s">
        <v>5</v>
      </c>
    </row>
    <row r="107" spans="1:6" ht="78.75" x14ac:dyDescent="0.25">
      <c r="A107" s="8" t="s">
        <v>54</v>
      </c>
    </row>
    <row r="108" spans="1:6" ht="16.5" thickBot="1" x14ac:dyDescent="0.3">
      <c r="A108" s="5"/>
      <c r="B108" s="35" t="s">
        <v>55</v>
      </c>
      <c r="C108" s="36"/>
      <c r="D108" s="36"/>
      <c r="E108" s="37"/>
      <c r="F108" s="23"/>
    </row>
    <row r="109" spans="1:6" ht="16.5" thickBot="1" x14ac:dyDescent="0.3">
      <c r="A109" s="5" t="s">
        <v>56</v>
      </c>
      <c r="B109" s="27" t="s">
        <v>57</v>
      </c>
      <c r="C109" s="26" t="s">
        <v>58</v>
      </c>
      <c r="D109" s="26" t="s">
        <v>59</v>
      </c>
      <c r="E109" s="26" t="s">
        <v>60</v>
      </c>
      <c r="F109" s="23" t="s">
        <v>61</v>
      </c>
    </row>
    <row r="110" spans="1:6" x14ac:dyDescent="0.25">
      <c r="A110" s="10" t="s">
        <v>62</v>
      </c>
      <c r="B110" s="28">
        <v>409</v>
      </c>
      <c r="C110" s="24">
        <v>667</v>
      </c>
      <c r="D110" s="24">
        <v>1287</v>
      </c>
      <c r="E110" s="24">
        <v>573</v>
      </c>
      <c r="F110" s="29">
        <v>2936</v>
      </c>
    </row>
    <row r="111" spans="1:6" x14ac:dyDescent="0.25">
      <c r="A111" s="10" t="s">
        <v>63</v>
      </c>
      <c r="B111" s="28">
        <v>64</v>
      </c>
      <c r="C111" s="24">
        <v>82</v>
      </c>
      <c r="D111" s="24">
        <v>246</v>
      </c>
      <c r="E111" s="24">
        <v>81</v>
      </c>
      <c r="F111" s="29">
        <v>473</v>
      </c>
    </row>
    <row r="112" spans="1:6" ht="16.5" thickBot="1" x14ac:dyDescent="0.3">
      <c r="A112" s="5" t="s">
        <v>64</v>
      </c>
      <c r="B112" s="27">
        <v>111</v>
      </c>
      <c r="C112" s="26">
        <v>165</v>
      </c>
      <c r="D112" s="26">
        <v>359</v>
      </c>
      <c r="E112" s="26">
        <v>153</v>
      </c>
      <c r="F112" s="30">
        <v>788</v>
      </c>
    </row>
    <row r="113" spans="1:6" x14ac:dyDescent="0.25">
      <c r="A113" s="10" t="s">
        <v>65</v>
      </c>
      <c r="B113" s="28">
        <v>584</v>
      </c>
      <c r="C113" s="24">
        <v>914</v>
      </c>
      <c r="D113" s="24">
        <v>1892</v>
      </c>
      <c r="E113" s="24">
        <v>807</v>
      </c>
      <c r="F113" s="29">
        <v>4197</v>
      </c>
    </row>
    <row r="115" spans="1:6" ht="47.25" x14ac:dyDescent="0.25">
      <c r="A115" s="8" t="s">
        <v>72</v>
      </c>
      <c r="C115" s="1" t="s">
        <v>82</v>
      </c>
    </row>
    <row r="116" spans="1:6" x14ac:dyDescent="0.25">
      <c r="A116" s="3" t="s">
        <v>2</v>
      </c>
      <c r="B116" s="4">
        <f>D125</f>
        <v>13.11424266432334</v>
      </c>
      <c r="C116" s="31">
        <f>(B$113*$F110)/$F$113</f>
        <v>408.53562068143913</v>
      </c>
      <c r="D116" s="31">
        <f t="shared" ref="D116:F116" si="3">(C$113*$F110)/$F$113</f>
        <v>639.38622825827974</v>
      </c>
      <c r="E116" s="31">
        <f t="shared" si="3"/>
        <v>1323.5434834405528</v>
      </c>
      <c r="F116" s="31">
        <f t="shared" si="3"/>
        <v>564.53466761972834</v>
      </c>
    </row>
    <row r="117" spans="1:6" x14ac:dyDescent="0.25">
      <c r="A117" s="3" t="s">
        <v>3</v>
      </c>
      <c r="B117" s="4">
        <f>_xlfn.CHISQ.INV(0.95,6)</f>
        <v>12.591587243743977</v>
      </c>
      <c r="C117" s="31">
        <f t="shared" ref="C117:F117" si="4">(B$113*$F111)/$F$113</f>
        <v>65.816535620681435</v>
      </c>
      <c r="D117" s="31">
        <f t="shared" si="4"/>
        <v>103.00738622825828</v>
      </c>
      <c r="E117" s="31">
        <f t="shared" si="4"/>
        <v>213.22754348344054</v>
      </c>
      <c r="F117" s="31">
        <f t="shared" si="4"/>
        <v>90.948534667619725</v>
      </c>
    </row>
    <row r="118" spans="1:6" x14ac:dyDescent="0.25">
      <c r="A118" s="3" t="s">
        <v>4</v>
      </c>
      <c r="B118" s="4" t="s">
        <v>5</v>
      </c>
      <c r="C118" s="31">
        <f t="shared" ref="C118:F118" si="5">(B$113*$F112)/$F$113</f>
        <v>109.64784369787944</v>
      </c>
      <c r="D118" s="31">
        <f t="shared" si="5"/>
        <v>171.60638551346199</v>
      </c>
      <c r="E118" s="31">
        <f t="shared" si="5"/>
        <v>355.2289730760067</v>
      </c>
      <c r="F118" s="31">
        <f t="shared" si="5"/>
        <v>151.51679771265191</v>
      </c>
    </row>
    <row r="120" spans="1:6" x14ac:dyDescent="0.25">
      <c r="C120" s="1" t="s">
        <v>84</v>
      </c>
    </row>
    <row r="121" spans="1:6" x14ac:dyDescent="0.25">
      <c r="C121" s="31">
        <f>((B110-C116)^2)/C116</f>
        <v>5.27856423259638E-4</v>
      </c>
      <c r="D121" s="31">
        <f t="shared" ref="D121:F121" si="6">((C110-D116)^2)/D116</f>
        <v>1.1925818169105269</v>
      </c>
      <c r="E121" s="31">
        <f t="shared" si="6"/>
        <v>1.0089779434359907</v>
      </c>
      <c r="F121" s="31">
        <f t="shared" si="6"/>
        <v>0.12693968398898656</v>
      </c>
    </row>
    <row r="122" spans="1:6" x14ac:dyDescent="0.25">
      <c r="C122" s="31">
        <f t="shared" ref="C122:F122" si="7">((B111-C117)^2)/C117</f>
        <v>5.0136362087213761E-2</v>
      </c>
      <c r="D122" s="31">
        <f t="shared" si="7"/>
        <v>4.2842585595298797</v>
      </c>
      <c r="E122" s="31">
        <f t="shared" si="7"/>
        <v>5.0370317482609419</v>
      </c>
      <c r="F122" s="31">
        <f t="shared" si="7"/>
        <v>1.0882345976715209</v>
      </c>
    </row>
    <row r="123" spans="1:6" x14ac:dyDescent="0.25">
      <c r="C123" s="31">
        <f t="shared" ref="C123:F123" si="8">((B112-C118)^2)/C118</f>
        <v>1.6674533704484629E-2</v>
      </c>
      <c r="D123" s="31">
        <f t="shared" si="8"/>
        <v>0.2543281208440617</v>
      </c>
      <c r="E123" s="31">
        <f t="shared" si="8"/>
        <v>4.0032331648915571E-2</v>
      </c>
      <c r="F123" s="31">
        <f t="shared" si="8"/>
        <v>1.4519109817557337E-2</v>
      </c>
    </row>
    <row r="125" spans="1:6" x14ac:dyDescent="0.25">
      <c r="C125" s="1" t="s">
        <v>85</v>
      </c>
      <c r="D125" s="31">
        <f>SUM(C121:F123)</f>
        <v>13.11424266432334</v>
      </c>
    </row>
  </sheetData>
  <mergeCells count="4">
    <mergeCell ref="A7:B7"/>
    <mergeCell ref="E70:E71"/>
    <mergeCell ref="F70:F71"/>
    <mergeCell ref="B108:E108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Problems</vt:lpstr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Schulman</dc:creator>
  <cp:lastModifiedBy>Craig Schulman</cp:lastModifiedBy>
  <dcterms:created xsi:type="dcterms:W3CDTF">2022-10-11T15:06:27Z</dcterms:created>
  <dcterms:modified xsi:type="dcterms:W3CDTF">2024-04-08T13:55:34Z</dcterms:modified>
</cp:coreProperties>
</file>